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701"/>
  </bookViews>
  <sheets>
    <sheet name="Carátula" sheetId="1" r:id="rId1"/>
    <sheet name="Índice" sheetId="2" r:id="rId2"/>
    <sheet name="Centro" sheetId="26" r:id="rId3"/>
    <sheet name="Áncash" sheetId="18" r:id="rId4"/>
    <sheet name="Apurímac" sheetId="19" r:id="rId5"/>
    <sheet name="Ayacucho" sheetId="20" r:id="rId6"/>
    <sheet name="Huancavelica" sheetId="21" r:id="rId7"/>
    <sheet name="Huánuco" sheetId="27" r:id="rId8"/>
    <sheet name="Ica" sheetId="28" r:id="rId9"/>
    <sheet name="Junín" sheetId="29" r:id="rId10"/>
    <sheet name="Pasco" sheetId="30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2" hidden="1">Centro!$C$73:$C$77</definedName>
    <definedName name="CM">[1]Data!$B$1</definedName>
    <definedName name="CR">[1]Data!$Q$1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>#REF!</definedName>
    <definedName name="Indic.Propuestos">'[4]Ctas-Ind (1)'!#REF!</definedName>
    <definedName name="INDICE">[5]!INDICE</definedName>
    <definedName name="IngresF">#REF!</definedName>
    <definedName name="MFinanc">#REF!</definedName>
    <definedName name="perucamaras">Carátula!$A$1:$S$24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M142" i="26" l="1"/>
  <c r="M141" i="26"/>
  <c r="M140" i="26"/>
  <c r="M139" i="26"/>
  <c r="M138" i="26"/>
  <c r="M137" i="26"/>
  <c r="M136" i="26"/>
  <c r="M135" i="26"/>
  <c r="M147" i="26" l="1"/>
  <c r="K142" i="26" l="1"/>
  <c r="K143" i="26"/>
  <c r="K141" i="26"/>
  <c r="K140" i="26"/>
  <c r="K139" i="26"/>
  <c r="O93" i="26"/>
  <c r="N93" i="26"/>
  <c r="M93" i="26"/>
  <c r="L93" i="26"/>
  <c r="K93" i="26"/>
  <c r="J93" i="26"/>
  <c r="I93" i="26"/>
  <c r="H93" i="26"/>
  <c r="G93" i="26"/>
  <c r="F93" i="26"/>
  <c r="E93" i="26"/>
  <c r="O92" i="26"/>
  <c r="N92" i="26"/>
  <c r="M92" i="26"/>
  <c r="L92" i="26"/>
  <c r="K92" i="26"/>
  <c r="J92" i="26"/>
  <c r="I92" i="26"/>
  <c r="H92" i="26"/>
  <c r="G92" i="26"/>
  <c r="F92" i="26"/>
  <c r="E92" i="26"/>
  <c r="O91" i="26"/>
  <c r="N91" i="26"/>
  <c r="M91" i="26"/>
  <c r="L91" i="26"/>
  <c r="K91" i="26"/>
  <c r="J91" i="26"/>
  <c r="I91" i="26"/>
  <c r="H91" i="26"/>
  <c r="G91" i="26"/>
  <c r="F91" i="26"/>
  <c r="E91" i="26"/>
  <c r="O90" i="26"/>
  <c r="N90" i="26"/>
  <c r="M90" i="26"/>
  <c r="L90" i="26"/>
  <c r="K90" i="26"/>
  <c r="J90" i="26"/>
  <c r="I90" i="26"/>
  <c r="H90" i="26"/>
  <c r="G90" i="26"/>
  <c r="F90" i="26"/>
  <c r="E90" i="26"/>
  <c r="O89" i="26"/>
  <c r="N89" i="26"/>
  <c r="M89" i="26"/>
  <c r="L89" i="26"/>
  <c r="K89" i="26"/>
  <c r="J89" i="26"/>
  <c r="I89" i="26"/>
  <c r="H89" i="26"/>
  <c r="G89" i="26"/>
  <c r="F89" i="26"/>
  <c r="E89" i="26"/>
  <c r="O88" i="26"/>
  <c r="N88" i="26"/>
  <c r="M88" i="26"/>
  <c r="L88" i="26"/>
  <c r="K88" i="26"/>
  <c r="J88" i="26"/>
  <c r="I88" i="26"/>
  <c r="H88" i="26"/>
  <c r="G88" i="26"/>
  <c r="F88" i="26"/>
  <c r="E88" i="26"/>
  <c r="O87" i="26"/>
  <c r="N87" i="26"/>
  <c r="M87" i="26"/>
  <c r="L87" i="26"/>
  <c r="K87" i="26"/>
  <c r="J87" i="26"/>
  <c r="I87" i="26"/>
  <c r="H87" i="26"/>
  <c r="G87" i="26"/>
  <c r="F87" i="26"/>
  <c r="E87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M18" i="26"/>
  <c r="M14" i="26"/>
  <c r="M13" i="26"/>
  <c r="M17" i="26"/>
  <c r="M20" i="26"/>
  <c r="I18" i="26" l="1"/>
  <c r="I14" i="26"/>
  <c r="I13" i="26"/>
  <c r="I17" i="26"/>
  <c r="I20" i="26"/>
  <c r="I16" i="26"/>
  <c r="I19" i="26"/>
  <c r="I15" i="26"/>
  <c r="G18" i="26"/>
  <c r="G14" i="26"/>
  <c r="G13" i="26"/>
  <c r="G17" i="26"/>
  <c r="G20" i="26"/>
  <c r="K20" i="26" l="1"/>
  <c r="K17" i="26"/>
  <c r="K18" i="26"/>
  <c r="L20" i="26"/>
  <c r="L18" i="26"/>
  <c r="K13" i="26"/>
  <c r="L17" i="26"/>
  <c r="L14" i="26"/>
  <c r="K14" i="26"/>
  <c r="L13" i="26"/>
  <c r="I76" i="26"/>
  <c r="I75" i="26"/>
  <c r="I74" i="26"/>
  <c r="I73" i="26"/>
  <c r="I72" i="26"/>
  <c r="I71" i="26"/>
  <c r="I70" i="26"/>
  <c r="I69" i="26"/>
  <c r="I68" i="26"/>
  <c r="I67" i="26"/>
  <c r="I66" i="26"/>
  <c r="I65" i="26"/>
  <c r="I64" i="26"/>
  <c r="I63" i="26"/>
  <c r="I62" i="26"/>
  <c r="I61" i="26"/>
  <c r="I60" i="26"/>
  <c r="I59" i="26"/>
  <c r="I58" i="26"/>
  <c r="I57" i="26"/>
  <c r="I56" i="26"/>
  <c r="I55" i="26"/>
  <c r="G76" i="26"/>
  <c r="G75" i="26"/>
  <c r="G74" i="26"/>
  <c r="G73" i="26"/>
  <c r="G72" i="26"/>
  <c r="G71" i="26"/>
  <c r="G70" i="26"/>
  <c r="G69" i="26"/>
  <c r="G68" i="26"/>
  <c r="G67" i="26"/>
  <c r="G66" i="26"/>
  <c r="G65" i="26"/>
  <c r="G64" i="26"/>
  <c r="G63" i="26"/>
  <c r="G62" i="26"/>
  <c r="G61" i="26"/>
  <c r="G60" i="26"/>
  <c r="G59" i="26"/>
  <c r="G58" i="26"/>
  <c r="G57" i="26"/>
  <c r="G56" i="26"/>
  <c r="G55" i="26"/>
  <c r="I13" i="30"/>
  <c r="G13" i="30"/>
  <c r="I13" i="29"/>
  <c r="G13" i="29"/>
  <c r="L13" i="29" s="1"/>
  <c r="I13" i="28"/>
  <c r="G13" i="28"/>
  <c r="K13" i="28" s="1"/>
  <c r="I13" i="27"/>
  <c r="G13" i="27"/>
  <c r="I13" i="21"/>
  <c r="G13" i="21"/>
  <c r="K13" i="21" s="1"/>
  <c r="I13" i="20"/>
  <c r="L13" i="20" s="1"/>
  <c r="G13" i="20"/>
  <c r="K13" i="20" s="1"/>
  <c r="I22" i="20"/>
  <c r="I13" i="19"/>
  <c r="L13" i="19" s="1"/>
  <c r="G13" i="19"/>
  <c r="K13" i="30" l="1"/>
  <c r="L13" i="30"/>
  <c r="K13" i="29"/>
  <c r="L13" i="28"/>
  <c r="K13" i="27"/>
  <c r="L13" i="27"/>
  <c r="L13" i="21"/>
  <c r="K13" i="19"/>
  <c r="H101" i="18"/>
  <c r="J132" i="30" l="1"/>
  <c r="I132" i="30"/>
  <c r="J131" i="30"/>
  <c r="I131" i="30"/>
  <c r="J130" i="30"/>
  <c r="I130" i="30"/>
  <c r="J129" i="30"/>
  <c r="I129" i="30"/>
  <c r="J128" i="30"/>
  <c r="I128" i="30"/>
  <c r="J127" i="30"/>
  <c r="I127" i="30"/>
  <c r="J126" i="30"/>
  <c r="I126" i="30"/>
  <c r="J125" i="30"/>
  <c r="I125" i="30"/>
  <c r="J124" i="30"/>
  <c r="I124" i="30"/>
  <c r="J123" i="30"/>
  <c r="I123" i="30"/>
  <c r="J122" i="30"/>
  <c r="I122" i="30"/>
  <c r="J121" i="30"/>
  <c r="I121" i="30"/>
  <c r="J120" i="30"/>
  <c r="I120" i="30"/>
  <c r="J119" i="30"/>
  <c r="I119" i="30"/>
  <c r="J118" i="30"/>
  <c r="I118" i="30"/>
  <c r="J117" i="30"/>
  <c r="I117" i="30"/>
  <c r="J116" i="30"/>
  <c r="I116" i="30"/>
  <c r="J115" i="30"/>
  <c r="I115" i="30"/>
  <c r="J114" i="30"/>
  <c r="I114" i="30"/>
  <c r="C108" i="30"/>
  <c r="G102" i="30"/>
  <c r="L101" i="30"/>
  <c r="K101" i="30"/>
  <c r="J101" i="30"/>
  <c r="H101" i="30"/>
  <c r="L100" i="30"/>
  <c r="K100" i="30"/>
  <c r="J100" i="30"/>
  <c r="H100" i="30"/>
  <c r="L99" i="30"/>
  <c r="K99" i="30"/>
  <c r="J99" i="30"/>
  <c r="H99" i="30"/>
  <c r="L98" i="30"/>
  <c r="K98" i="30"/>
  <c r="J98" i="30"/>
  <c r="H98" i="30"/>
  <c r="L97" i="30"/>
  <c r="K97" i="30"/>
  <c r="L96" i="30"/>
  <c r="K96" i="30"/>
  <c r="L95" i="30"/>
  <c r="K95" i="30"/>
  <c r="L94" i="30"/>
  <c r="K94" i="30"/>
  <c r="L93" i="30"/>
  <c r="K93" i="30"/>
  <c r="L92" i="30"/>
  <c r="K92" i="30"/>
  <c r="L91" i="30"/>
  <c r="K91" i="30"/>
  <c r="L90" i="30"/>
  <c r="K90" i="30"/>
  <c r="L89" i="30"/>
  <c r="K89" i="30"/>
  <c r="L88" i="30"/>
  <c r="K88" i="30"/>
  <c r="L87" i="30"/>
  <c r="K87" i="30"/>
  <c r="L86" i="30"/>
  <c r="K86" i="30"/>
  <c r="L85" i="30"/>
  <c r="K85" i="30"/>
  <c r="L84" i="30"/>
  <c r="K84" i="30"/>
  <c r="L83" i="30"/>
  <c r="K83" i="30"/>
  <c r="L82" i="30"/>
  <c r="K82" i="30"/>
  <c r="L81" i="30"/>
  <c r="K81" i="30"/>
  <c r="L80" i="30"/>
  <c r="K80" i="30"/>
  <c r="I79" i="30"/>
  <c r="J80" i="30" s="1"/>
  <c r="G79" i="30"/>
  <c r="H96" i="30" s="1"/>
  <c r="I22" i="30"/>
  <c r="G22" i="30"/>
  <c r="L21" i="30"/>
  <c r="K21" i="30"/>
  <c r="L20" i="30"/>
  <c r="K20" i="30"/>
  <c r="J20" i="30"/>
  <c r="H20" i="30"/>
  <c r="L19" i="30"/>
  <c r="K19" i="30"/>
  <c r="J19" i="30"/>
  <c r="H19" i="30"/>
  <c r="L18" i="30"/>
  <c r="K18" i="30"/>
  <c r="J18" i="30"/>
  <c r="H18" i="30"/>
  <c r="L17" i="30"/>
  <c r="K17" i="30"/>
  <c r="J17" i="30"/>
  <c r="H17" i="30"/>
  <c r="L16" i="30"/>
  <c r="K16" i="30"/>
  <c r="J16" i="30"/>
  <c r="H16" i="30"/>
  <c r="L15" i="30"/>
  <c r="K15" i="30"/>
  <c r="J15" i="30"/>
  <c r="H15" i="30"/>
  <c r="L14" i="30"/>
  <c r="K14" i="30"/>
  <c r="J14" i="30"/>
  <c r="H14" i="30"/>
  <c r="C7" i="30"/>
  <c r="J4" i="30"/>
  <c r="B4" i="30"/>
  <c r="J3" i="30"/>
  <c r="B3" i="30"/>
  <c r="J132" i="29"/>
  <c r="I132" i="29"/>
  <c r="J131" i="29"/>
  <c r="I131" i="29"/>
  <c r="J130" i="29"/>
  <c r="I130" i="29"/>
  <c r="J129" i="29"/>
  <c r="I129" i="29"/>
  <c r="J128" i="29"/>
  <c r="I128" i="29"/>
  <c r="J127" i="29"/>
  <c r="I127" i="29"/>
  <c r="J126" i="29"/>
  <c r="I126" i="29"/>
  <c r="J125" i="29"/>
  <c r="I125" i="29"/>
  <c r="J124" i="29"/>
  <c r="I124" i="29"/>
  <c r="J123" i="29"/>
  <c r="I123" i="29"/>
  <c r="J122" i="29"/>
  <c r="I122" i="29"/>
  <c r="J121" i="29"/>
  <c r="I121" i="29"/>
  <c r="J120" i="29"/>
  <c r="I120" i="29"/>
  <c r="J119" i="29"/>
  <c r="I119" i="29"/>
  <c r="J118" i="29"/>
  <c r="I118" i="29"/>
  <c r="J117" i="29"/>
  <c r="I117" i="29"/>
  <c r="J116" i="29"/>
  <c r="I116" i="29"/>
  <c r="J115" i="29"/>
  <c r="I115" i="29"/>
  <c r="J114" i="29"/>
  <c r="I114" i="29"/>
  <c r="L101" i="29"/>
  <c r="K101" i="29"/>
  <c r="J101" i="29"/>
  <c r="H101" i="29"/>
  <c r="L100" i="29"/>
  <c r="K100" i="29"/>
  <c r="J100" i="29"/>
  <c r="H100" i="29"/>
  <c r="L99" i="29"/>
  <c r="K99" i="29"/>
  <c r="J99" i="29"/>
  <c r="H99" i="29"/>
  <c r="L98" i="29"/>
  <c r="K98" i="29"/>
  <c r="J98" i="29"/>
  <c r="H98" i="29"/>
  <c r="L97" i="29"/>
  <c r="K97" i="29"/>
  <c r="L96" i="29"/>
  <c r="K96" i="29"/>
  <c r="L95" i="29"/>
  <c r="K95" i="29"/>
  <c r="L94" i="29"/>
  <c r="K94" i="29"/>
  <c r="L93" i="29"/>
  <c r="K93" i="29"/>
  <c r="L92" i="29"/>
  <c r="K92" i="29"/>
  <c r="L91" i="29"/>
  <c r="K91" i="29"/>
  <c r="L90" i="29"/>
  <c r="K90" i="29"/>
  <c r="L89" i="29"/>
  <c r="K89" i="29"/>
  <c r="L88" i="29"/>
  <c r="K88" i="29"/>
  <c r="L87" i="29"/>
  <c r="K87" i="29"/>
  <c r="L86" i="29"/>
  <c r="K86" i="29"/>
  <c r="L85" i="29"/>
  <c r="K85" i="29"/>
  <c r="L84" i="29"/>
  <c r="K84" i="29"/>
  <c r="L83" i="29"/>
  <c r="K83" i="29"/>
  <c r="L82" i="29"/>
  <c r="K82" i="29"/>
  <c r="L81" i="29"/>
  <c r="K81" i="29"/>
  <c r="L80" i="29"/>
  <c r="K80" i="29"/>
  <c r="L79" i="29"/>
  <c r="I79" i="29"/>
  <c r="I102" i="29" s="1"/>
  <c r="G79" i="29"/>
  <c r="H96" i="29" s="1"/>
  <c r="L22" i="29"/>
  <c r="L21" i="29"/>
  <c r="K21" i="29"/>
  <c r="L20" i="29"/>
  <c r="K20" i="29"/>
  <c r="J20" i="29"/>
  <c r="H20" i="29"/>
  <c r="L19" i="29"/>
  <c r="K19" i="29"/>
  <c r="J19" i="29"/>
  <c r="H19" i="29"/>
  <c r="L18" i="29"/>
  <c r="K18" i="29"/>
  <c r="J18" i="29"/>
  <c r="H18" i="29"/>
  <c r="L17" i="29"/>
  <c r="K17" i="29"/>
  <c r="J17" i="29"/>
  <c r="H17" i="29"/>
  <c r="L16" i="29"/>
  <c r="K16" i="29"/>
  <c r="J16" i="29"/>
  <c r="H16" i="29"/>
  <c r="L15" i="29"/>
  <c r="K15" i="29"/>
  <c r="J15" i="29"/>
  <c r="H15" i="29"/>
  <c r="L14" i="29"/>
  <c r="K14" i="29"/>
  <c r="J14" i="29"/>
  <c r="H14" i="29"/>
  <c r="C7" i="29"/>
  <c r="J4" i="29"/>
  <c r="B4" i="29"/>
  <c r="J3" i="29"/>
  <c r="B3" i="29"/>
  <c r="J132" i="28"/>
  <c r="I132" i="28"/>
  <c r="J131" i="28"/>
  <c r="I131" i="28"/>
  <c r="J130" i="28"/>
  <c r="I130" i="28"/>
  <c r="J129" i="28"/>
  <c r="I129" i="28"/>
  <c r="J128" i="28"/>
  <c r="I128" i="28"/>
  <c r="J127" i="28"/>
  <c r="I127" i="28"/>
  <c r="J126" i="28"/>
  <c r="I126" i="28"/>
  <c r="J125" i="28"/>
  <c r="I125" i="28"/>
  <c r="J124" i="28"/>
  <c r="I124" i="28"/>
  <c r="J123" i="28"/>
  <c r="I123" i="28"/>
  <c r="J122" i="28"/>
  <c r="I122" i="28"/>
  <c r="J121" i="28"/>
  <c r="I121" i="28"/>
  <c r="J120" i="28"/>
  <c r="I120" i="28"/>
  <c r="J119" i="28"/>
  <c r="I119" i="28"/>
  <c r="J118" i="28"/>
  <c r="I118" i="28"/>
  <c r="J117" i="28"/>
  <c r="I117" i="28"/>
  <c r="J116" i="28"/>
  <c r="I116" i="28"/>
  <c r="J115" i="28"/>
  <c r="I115" i="28"/>
  <c r="J114" i="28"/>
  <c r="I114" i="28"/>
  <c r="C108" i="28"/>
  <c r="L101" i="28"/>
  <c r="K101" i="28"/>
  <c r="J101" i="28"/>
  <c r="H101" i="28"/>
  <c r="L100" i="28"/>
  <c r="K100" i="28"/>
  <c r="J100" i="28"/>
  <c r="H100" i="28"/>
  <c r="L99" i="28"/>
  <c r="K99" i="28"/>
  <c r="J99" i="28"/>
  <c r="H99" i="28"/>
  <c r="L98" i="28"/>
  <c r="K98" i="28"/>
  <c r="J98" i="28"/>
  <c r="H98" i="28"/>
  <c r="L97" i="28"/>
  <c r="K97" i="28"/>
  <c r="L96" i="28"/>
  <c r="K96" i="28"/>
  <c r="L95" i="28"/>
  <c r="K95" i="28"/>
  <c r="L94" i="28"/>
  <c r="K94" i="28"/>
  <c r="L93" i="28"/>
  <c r="K93" i="28"/>
  <c r="L92" i="28"/>
  <c r="K92" i="28"/>
  <c r="L91" i="28"/>
  <c r="K91" i="28"/>
  <c r="L90" i="28"/>
  <c r="K90" i="28"/>
  <c r="L89" i="28"/>
  <c r="K89" i="28"/>
  <c r="L88" i="28"/>
  <c r="K88" i="28"/>
  <c r="L87" i="28"/>
  <c r="K87" i="28"/>
  <c r="L86" i="28"/>
  <c r="K86" i="28"/>
  <c r="L85" i="28"/>
  <c r="K85" i="28"/>
  <c r="L84" i="28"/>
  <c r="K84" i="28"/>
  <c r="L83" i="28"/>
  <c r="K83" i="28"/>
  <c r="L82" i="28"/>
  <c r="K82" i="28"/>
  <c r="L81" i="28"/>
  <c r="K81" i="28"/>
  <c r="L80" i="28"/>
  <c r="K80" i="28"/>
  <c r="I79" i="28"/>
  <c r="G79" i="28"/>
  <c r="H96" i="28" s="1"/>
  <c r="I22" i="28"/>
  <c r="G22" i="28"/>
  <c r="L21" i="28"/>
  <c r="K21" i="28"/>
  <c r="L20" i="28"/>
  <c r="K20" i="28"/>
  <c r="J20" i="28"/>
  <c r="H20" i="28"/>
  <c r="L19" i="28"/>
  <c r="K19" i="28"/>
  <c r="J19" i="28"/>
  <c r="H19" i="28"/>
  <c r="L18" i="28"/>
  <c r="K18" i="28"/>
  <c r="J18" i="28"/>
  <c r="H18" i="28"/>
  <c r="L17" i="28"/>
  <c r="K17" i="28"/>
  <c r="J17" i="28"/>
  <c r="H17" i="28"/>
  <c r="L16" i="28"/>
  <c r="K16" i="28"/>
  <c r="J16" i="28"/>
  <c r="H16" i="28"/>
  <c r="L15" i="28"/>
  <c r="K15" i="28"/>
  <c r="J15" i="28"/>
  <c r="H15" i="28"/>
  <c r="L14" i="28"/>
  <c r="K14" i="28"/>
  <c r="J14" i="28"/>
  <c r="H14" i="28"/>
  <c r="C7" i="28"/>
  <c r="J4" i="28"/>
  <c r="B4" i="28"/>
  <c r="J3" i="28"/>
  <c r="B3" i="28"/>
  <c r="J132" i="27"/>
  <c r="I132" i="27"/>
  <c r="C108" i="27" s="1"/>
  <c r="J131" i="27"/>
  <c r="I131" i="27"/>
  <c r="J130" i="27"/>
  <c r="I130" i="27"/>
  <c r="J129" i="27"/>
  <c r="I129" i="27"/>
  <c r="J128" i="27"/>
  <c r="I128" i="27"/>
  <c r="J127" i="27"/>
  <c r="I127" i="27"/>
  <c r="J126" i="27"/>
  <c r="I126" i="27"/>
  <c r="J125" i="27"/>
  <c r="I125" i="27"/>
  <c r="J124" i="27"/>
  <c r="I124" i="27"/>
  <c r="J123" i="27"/>
  <c r="I123" i="27"/>
  <c r="J122" i="27"/>
  <c r="I122" i="27"/>
  <c r="J121" i="27"/>
  <c r="I121" i="27"/>
  <c r="J120" i="27"/>
  <c r="I120" i="27"/>
  <c r="J119" i="27"/>
  <c r="I119" i="27"/>
  <c r="J118" i="27"/>
  <c r="I118" i="27"/>
  <c r="J117" i="27"/>
  <c r="I117" i="27"/>
  <c r="J116" i="27"/>
  <c r="I116" i="27"/>
  <c r="J115" i="27"/>
  <c r="I115" i="27"/>
  <c r="J114" i="27"/>
  <c r="I114" i="27"/>
  <c r="L101" i="27"/>
  <c r="K101" i="27"/>
  <c r="J101" i="27"/>
  <c r="H101" i="27"/>
  <c r="L100" i="27"/>
  <c r="K100" i="27"/>
  <c r="J100" i="27"/>
  <c r="H100" i="27"/>
  <c r="L99" i="27"/>
  <c r="K99" i="27"/>
  <c r="J99" i="27"/>
  <c r="H99" i="27"/>
  <c r="L98" i="27"/>
  <c r="K98" i="27"/>
  <c r="J98" i="27"/>
  <c r="H98" i="27"/>
  <c r="L97" i="27"/>
  <c r="K97" i="27"/>
  <c r="L96" i="27"/>
  <c r="K96" i="27"/>
  <c r="L95" i="27"/>
  <c r="K95" i="27"/>
  <c r="L94" i="27"/>
  <c r="K94" i="27"/>
  <c r="L93" i="27"/>
  <c r="K93" i="27"/>
  <c r="L92" i="27"/>
  <c r="K92" i="27"/>
  <c r="L91" i="27"/>
  <c r="K91" i="27"/>
  <c r="L90" i="27"/>
  <c r="K90" i="27"/>
  <c r="L89" i="27"/>
  <c r="K89" i="27"/>
  <c r="L88" i="27"/>
  <c r="K88" i="27"/>
  <c r="L87" i="27"/>
  <c r="K87" i="27"/>
  <c r="L86" i="27"/>
  <c r="K86" i="27"/>
  <c r="L85" i="27"/>
  <c r="K85" i="27"/>
  <c r="L84" i="27"/>
  <c r="K84" i="27"/>
  <c r="L83" i="27"/>
  <c r="K83" i="27"/>
  <c r="L82" i="27"/>
  <c r="K82" i="27"/>
  <c r="L81" i="27"/>
  <c r="K81" i="27"/>
  <c r="L80" i="27"/>
  <c r="K80" i="27"/>
  <c r="I79" i="27"/>
  <c r="J96" i="27" s="1"/>
  <c r="G79" i="27"/>
  <c r="H96" i="27" s="1"/>
  <c r="I22" i="27"/>
  <c r="L22" i="27" s="1"/>
  <c r="G22" i="27"/>
  <c r="K22" i="27" s="1"/>
  <c r="L21" i="27"/>
  <c r="K21" i="27"/>
  <c r="L20" i="27"/>
  <c r="K20" i="27"/>
  <c r="J20" i="27"/>
  <c r="H20" i="27"/>
  <c r="L19" i="27"/>
  <c r="K19" i="27"/>
  <c r="J19" i="27"/>
  <c r="H19" i="27"/>
  <c r="L18" i="27"/>
  <c r="K18" i="27"/>
  <c r="J18" i="27"/>
  <c r="H18" i="27"/>
  <c r="L17" i="27"/>
  <c r="K17" i="27"/>
  <c r="J17" i="27"/>
  <c r="H17" i="27"/>
  <c r="L16" i="27"/>
  <c r="K16" i="27"/>
  <c r="J16" i="27"/>
  <c r="H16" i="27"/>
  <c r="L15" i="27"/>
  <c r="K15" i="27"/>
  <c r="J15" i="27"/>
  <c r="H15" i="27"/>
  <c r="L14" i="27"/>
  <c r="K14" i="27"/>
  <c r="J14" i="27"/>
  <c r="H14" i="27"/>
  <c r="C7" i="27"/>
  <c r="J4" i="27"/>
  <c r="B4" i="27"/>
  <c r="J3" i="27"/>
  <c r="B3" i="27"/>
  <c r="C108" i="29" l="1"/>
  <c r="K79" i="30"/>
  <c r="G102" i="28"/>
  <c r="K79" i="28"/>
  <c r="K22" i="28"/>
  <c r="I102" i="27"/>
  <c r="K79" i="27"/>
  <c r="L79" i="27"/>
  <c r="G102" i="27"/>
  <c r="K102" i="27" s="1"/>
  <c r="K22" i="30"/>
  <c r="K22" i="29"/>
  <c r="L22" i="30"/>
  <c r="L79" i="30"/>
  <c r="I102" i="30"/>
  <c r="L102" i="30" s="1"/>
  <c r="J81" i="30"/>
  <c r="J82" i="30"/>
  <c r="J83" i="30"/>
  <c r="J84" i="30"/>
  <c r="J85" i="30"/>
  <c r="J86" i="30"/>
  <c r="J87" i="30"/>
  <c r="J88" i="30"/>
  <c r="J89" i="30"/>
  <c r="J90" i="30"/>
  <c r="J91" i="30"/>
  <c r="J92" i="30"/>
  <c r="J93" i="30"/>
  <c r="J94" i="30"/>
  <c r="J95" i="30"/>
  <c r="J96" i="30"/>
  <c r="H80" i="30"/>
  <c r="H81" i="30"/>
  <c r="H82" i="30"/>
  <c r="H83" i="30"/>
  <c r="C73" i="30" s="1"/>
  <c r="H84" i="30"/>
  <c r="H85" i="30"/>
  <c r="H86" i="30"/>
  <c r="H87" i="30"/>
  <c r="H88" i="30"/>
  <c r="H89" i="30"/>
  <c r="H90" i="30"/>
  <c r="H91" i="30"/>
  <c r="H92" i="30"/>
  <c r="H93" i="30"/>
  <c r="H94" i="30"/>
  <c r="H95" i="30"/>
  <c r="J80" i="29"/>
  <c r="J81" i="29"/>
  <c r="J82" i="29"/>
  <c r="J83" i="29"/>
  <c r="J84" i="29"/>
  <c r="J85" i="29"/>
  <c r="J86" i="29"/>
  <c r="J87" i="29"/>
  <c r="J88" i="29"/>
  <c r="J89" i="29"/>
  <c r="J90" i="29"/>
  <c r="J91" i="29"/>
  <c r="J92" i="29"/>
  <c r="J93" i="29"/>
  <c r="J94" i="29"/>
  <c r="J95" i="29"/>
  <c r="J96" i="29"/>
  <c r="K79" i="29"/>
  <c r="G102" i="29"/>
  <c r="H80" i="29"/>
  <c r="H81" i="29"/>
  <c r="H82" i="29"/>
  <c r="H83" i="29"/>
  <c r="H84" i="29"/>
  <c r="H85" i="29"/>
  <c r="H86" i="29"/>
  <c r="H87" i="29"/>
  <c r="H88" i="29"/>
  <c r="H89" i="29"/>
  <c r="H90" i="29"/>
  <c r="H91" i="29"/>
  <c r="H92" i="29"/>
  <c r="H93" i="29"/>
  <c r="H94" i="29"/>
  <c r="H95" i="29"/>
  <c r="L22" i="28"/>
  <c r="L79" i="28"/>
  <c r="I102" i="28"/>
  <c r="J80" i="28"/>
  <c r="J81" i="28"/>
  <c r="J82" i="28"/>
  <c r="J83" i="28"/>
  <c r="J84" i="28"/>
  <c r="J85" i="28"/>
  <c r="J86" i="28"/>
  <c r="J87" i="28"/>
  <c r="J88" i="28"/>
  <c r="J89" i="28"/>
  <c r="J90" i="28"/>
  <c r="J91" i="28"/>
  <c r="J92" i="28"/>
  <c r="J93" i="28"/>
  <c r="J94" i="28"/>
  <c r="J95" i="28"/>
  <c r="J96" i="28"/>
  <c r="H80" i="28"/>
  <c r="H81" i="28"/>
  <c r="H82" i="28"/>
  <c r="H83" i="28"/>
  <c r="H84" i="28"/>
  <c r="H85" i="28"/>
  <c r="H86" i="28"/>
  <c r="H87" i="28"/>
  <c r="H88" i="28"/>
  <c r="H89" i="28"/>
  <c r="H90" i="28"/>
  <c r="H91" i="28"/>
  <c r="H92" i="28"/>
  <c r="H93" i="28"/>
  <c r="H94" i="28"/>
  <c r="H95" i="28"/>
  <c r="J80" i="27"/>
  <c r="J81" i="27"/>
  <c r="J82" i="27"/>
  <c r="J83" i="27"/>
  <c r="J84" i="27"/>
  <c r="J85" i="27"/>
  <c r="J86" i="27"/>
  <c r="J87" i="27"/>
  <c r="J88" i="27"/>
  <c r="J89" i="27"/>
  <c r="J90" i="27"/>
  <c r="J91" i="27"/>
  <c r="J92" i="27"/>
  <c r="J93" i="27"/>
  <c r="J94" i="27"/>
  <c r="J95" i="27"/>
  <c r="L102" i="27"/>
  <c r="H80" i="27"/>
  <c r="H81" i="27"/>
  <c r="H82" i="27"/>
  <c r="H83" i="27"/>
  <c r="H84" i="27"/>
  <c r="H85" i="27"/>
  <c r="H86" i="27"/>
  <c r="H87" i="27"/>
  <c r="H88" i="27"/>
  <c r="H89" i="27"/>
  <c r="H90" i="27"/>
  <c r="H91" i="27"/>
  <c r="H92" i="27"/>
  <c r="H93" i="27"/>
  <c r="H94" i="27"/>
  <c r="H95" i="27"/>
  <c r="K102" i="28" l="1"/>
  <c r="C73" i="28"/>
  <c r="L102" i="28"/>
  <c r="K102" i="30"/>
  <c r="C73" i="29"/>
  <c r="K102" i="29"/>
  <c r="L102" i="29"/>
  <c r="C73" i="27"/>
  <c r="K138" i="26" l="1"/>
  <c r="K137" i="26"/>
  <c r="K136" i="26"/>
  <c r="K135" i="26"/>
  <c r="H152" i="26"/>
  <c r="H151" i="26"/>
  <c r="H150" i="26"/>
  <c r="H148" i="26"/>
  <c r="H147" i="26"/>
  <c r="H146" i="26"/>
  <c r="H145" i="26"/>
  <c r="H144" i="26"/>
  <c r="H143" i="26"/>
  <c r="H142" i="26"/>
  <c r="H141" i="26"/>
  <c r="H140" i="26"/>
  <c r="H139" i="26"/>
  <c r="H138" i="26"/>
  <c r="H136" i="26"/>
  <c r="H149" i="26"/>
  <c r="H137" i="26"/>
  <c r="K132" i="30" l="1"/>
  <c r="K132" i="21"/>
  <c r="K132" i="28"/>
  <c r="K132" i="27"/>
  <c r="K132" i="29"/>
  <c r="K132" i="19"/>
  <c r="K132" i="20"/>
  <c r="H153" i="26"/>
  <c r="K132" i="18"/>
  <c r="G136" i="26"/>
  <c r="G139" i="26"/>
  <c r="G143" i="26"/>
  <c r="G147" i="26"/>
  <c r="G151" i="26"/>
  <c r="H135" i="26"/>
  <c r="G137" i="26"/>
  <c r="G141" i="26"/>
  <c r="G145" i="26"/>
  <c r="G149" i="26"/>
  <c r="G140" i="26"/>
  <c r="G144" i="26"/>
  <c r="G148" i="26"/>
  <c r="G152" i="26"/>
  <c r="G135" i="26"/>
  <c r="G153" i="26"/>
  <c r="G138" i="26"/>
  <c r="G142" i="26"/>
  <c r="G146" i="26"/>
  <c r="G150" i="26"/>
  <c r="C128" i="26" l="1"/>
  <c r="E94" i="26"/>
  <c r="F94" i="26" l="1"/>
  <c r="J94" i="26"/>
  <c r="N94" i="26"/>
  <c r="G94" i="26"/>
  <c r="K94" i="26"/>
  <c r="O94" i="26"/>
  <c r="I94" i="26"/>
  <c r="M94" i="26"/>
  <c r="H94" i="26"/>
  <c r="L94" i="26"/>
  <c r="L75" i="26"/>
  <c r="L70" i="26"/>
  <c r="L69" i="26"/>
  <c r="L64" i="26"/>
  <c r="J76" i="26"/>
  <c r="J75" i="26"/>
  <c r="H76" i="26"/>
  <c r="J34" i="26"/>
  <c r="K39" i="26" s="1"/>
  <c r="H34" i="26"/>
  <c r="M41" i="26"/>
  <c r="L41" i="26"/>
  <c r="M40" i="26"/>
  <c r="L40" i="26"/>
  <c r="M39" i="26"/>
  <c r="L39" i="26"/>
  <c r="M38" i="26"/>
  <c r="L38" i="26"/>
  <c r="M37" i="26"/>
  <c r="L37" i="26"/>
  <c r="M36" i="26"/>
  <c r="L36" i="26"/>
  <c r="M35" i="26"/>
  <c r="L35" i="26"/>
  <c r="M16" i="26"/>
  <c r="M19" i="26"/>
  <c r="M15" i="26"/>
  <c r="G16" i="26"/>
  <c r="G19" i="26"/>
  <c r="K16" i="26" l="1"/>
  <c r="K19" i="26"/>
  <c r="I41" i="26"/>
  <c r="K55" i="26"/>
  <c r="L59" i="26"/>
  <c r="L63" i="26"/>
  <c r="K67" i="26"/>
  <c r="L71" i="26"/>
  <c r="H75" i="26"/>
  <c r="J74" i="26"/>
  <c r="J73" i="26"/>
  <c r="L56" i="26"/>
  <c r="L60" i="26"/>
  <c r="K64" i="26"/>
  <c r="L68" i="26"/>
  <c r="H74" i="26"/>
  <c r="L76" i="26"/>
  <c r="L62" i="26"/>
  <c r="L61" i="26"/>
  <c r="L66" i="26"/>
  <c r="K72" i="26"/>
  <c r="K60" i="26"/>
  <c r="K76" i="26"/>
  <c r="L74" i="26"/>
  <c r="L55" i="26"/>
  <c r="K56" i="26"/>
  <c r="K71" i="26"/>
  <c r="I54" i="26"/>
  <c r="J65" i="26" s="1"/>
  <c r="K63" i="26"/>
  <c r="K68" i="26"/>
  <c r="L72" i="26"/>
  <c r="H73" i="26"/>
  <c r="L67" i="26"/>
  <c r="K59" i="26"/>
  <c r="L58" i="26"/>
  <c r="L73" i="26"/>
  <c r="L57" i="26"/>
  <c r="K73" i="26"/>
  <c r="K75" i="26"/>
  <c r="G54" i="26"/>
  <c r="L65" i="26"/>
  <c r="K74" i="26"/>
  <c r="K57" i="26"/>
  <c r="K61" i="26"/>
  <c r="K65" i="26"/>
  <c r="K69" i="26"/>
  <c r="K58" i="26"/>
  <c r="K62" i="26"/>
  <c r="K70" i="26"/>
  <c r="K66" i="26"/>
  <c r="K37" i="26"/>
  <c r="K41" i="26"/>
  <c r="I35" i="26"/>
  <c r="K35" i="26"/>
  <c r="I36" i="26"/>
  <c r="I40" i="26"/>
  <c r="I38" i="26"/>
  <c r="L34" i="26"/>
  <c r="K38" i="26"/>
  <c r="I39" i="26"/>
  <c r="K36" i="26"/>
  <c r="K40" i="26"/>
  <c r="I37" i="26"/>
  <c r="M34" i="26"/>
  <c r="C27" i="26" s="1"/>
  <c r="G79" i="19"/>
  <c r="I22" i="21"/>
  <c r="G22" i="21"/>
  <c r="L21" i="21"/>
  <c r="K21" i="21"/>
  <c r="L20" i="21"/>
  <c r="K20" i="21"/>
  <c r="J20" i="21"/>
  <c r="H20" i="21"/>
  <c r="L19" i="21"/>
  <c r="K19" i="21"/>
  <c r="J19" i="21"/>
  <c r="H19" i="21"/>
  <c r="L18" i="21"/>
  <c r="K18" i="21"/>
  <c r="J18" i="21"/>
  <c r="H18" i="21"/>
  <c r="L17" i="21"/>
  <c r="K17" i="21"/>
  <c r="J17" i="21"/>
  <c r="H17" i="21"/>
  <c r="L16" i="21"/>
  <c r="K16" i="21"/>
  <c r="J16" i="21"/>
  <c r="H16" i="21"/>
  <c r="L15" i="21"/>
  <c r="K15" i="21"/>
  <c r="J15" i="21"/>
  <c r="H15" i="21"/>
  <c r="L14" i="21"/>
  <c r="K14" i="21"/>
  <c r="J14" i="21"/>
  <c r="H14" i="21"/>
  <c r="G22" i="20"/>
  <c r="L21" i="20"/>
  <c r="K21" i="20"/>
  <c r="L20" i="20"/>
  <c r="K20" i="20"/>
  <c r="J20" i="20"/>
  <c r="H20" i="20"/>
  <c r="L19" i="20"/>
  <c r="K19" i="20"/>
  <c r="J19" i="20"/>
  <c r="H19" i="20"/>
  <c r="L18" i="20"/>
  <c r="K18" i="20"/>
  <c r="J18" i="20"/>
  <c r="H18" i="20"/>
  <c r="L17" i="20"/>
  <c r="K17" i="20"/>
  <c r="J17" i="20"/>
  <c r="H17" i="20"/>
  <c r="L16" i="20"/>
  <c r="K16" i="20"/>
  <c r="J16" i="20"/>
  <c r="H16" i="20"/>
  <c r="L15" i="20"/>
  <c r="K15" i="20"/>
  <c r="J15" i="20"/>
  <c r="H15" i="20"/>
  <c r="L14" i="20"/>
  <c r="K14" i="20"/>
  <c r="J14" i="20"/>
  <c r="H14" i="20"/>
  <c r="J132" i="21"/>
  <c r="I132" i="21"/>
  <c r="C108" i="21" s="1"/>
  <c r="J131" i="21"/>
  <c r="I131" i="21"/>
  <c r="J130" i="21"/>
  <c r="I130" i="21"/>
  <c r="J129" i="21"/>
  <c r="I129" i="21"/>
  <c r="J128" i="21"/>
  <c r="I128" i="21"/>
  <c r="J127" i="21"/>
  <c r="I127" i="21"/>
  <c r="J126" i="21"/>
  <c r="I126" i="21"/>
  <c r="J125" i="21"/>
  <c r="I125" i="21"/>
  <c r="J124" i="21"/>
  <c r="I124" i="21"/>
  <c r="J123" i="21"/>
  <c r="I123" i="21"/>
  <c r="J122" i="21"/>
  <c r="I122" i="21"/>
  <c r="J121" i="21"/>
  <c r="I121" i="21"/>
  <c r="J120" i="21"/>
  <c r="I120" i="21"/>
  <c r="J119" i="21"/>
  <c r="I119" i="21"/>
  <c r="J118" i="21"/>
  <c r="I118" i="21"/>
  <c r="J117" i="21"/>
  <c r="I117" i="21"/>
  <c r="J116" i="21"/>
  <c r="I116" i="21"/>
  <c r="J115" i="21"/>
  <c r="I115" i="21"/>
  <c r="J114" i="21"/>
  <c r="I114" i="21"/>
  <c r="L101" i="21"/>
  <c r="K101" i="21"/>
  <c r="J101" i="21"/>
  <c r="H101" i="21"/>
  <c r="L100" i="21"/>
  <c r="K100" i="21"/>
  <c r="J100" i="21"/>
  <c r="H100" i="21"/>
  <c r="L99" i="21"/>
  <c r="K99" i="21"/>
  <c r="J99" i="21"/>
  <c r="H99" i="21"/>
  <c r="L98" i="21"/>
  <c r="K98" i="21"/>
  <c r="J98" i="21"/>
  <c r="H98" i="21"/>
  <c r="L97" i="21"/>
  <c r="K97" i="21"/>
  <c r="L96" i="21"/>
  <c r="K96" i="21"/>
  <c r="L95" i="21"/>
  <c r="K95" i="21"/>
  <c r="L94" i="21"/>
  <c r="K94" i="21"/>
  <c r="L93" i="21"/>
  <c r="K93" i="21"/>
  <c r="L92" i="21"/>
  <c r="K92" i="21"/>
  <c r="L91" i="21"/>
  <c r="K91" i="21"/>
  <c r="L90" i="21"/>
  <c r="K90" i="21"/>
  <c r="L89" i="21"/>
  <c r="K89" i="21"/>
  <c r="L88" i="21"/>
  <c r="K88" i="21"/>
  <c r="L87" i="21"/>
  <c r="K87" i="21"/>
  <c r="L86" i="21"/>
  <c r="K86" i="21"/>
  <c r="L85" i="21"/>
  <c r="K85" i="21"/>
  <c r="L84" i="21"/>
  <c r="K84" i="21"/>
  <c r="L83" i="21"/>
  <c r="K83" i="21"/>
  <c r="L82" i="21"/>
  <c r="K82" i="21"/>
  <c r="L81" i="21"/>
  <c r="K81" i="21"/>
  <c r="L80" i="21"/>
  <c r="K80" i="21"/>
  <c r="L79" i="21"/>
  <c r="I79" i="21"/>
  <c r="I102" i="21" s="1"/>
  <c r="G79" i="21"/>
  <c r="H96" i="21" s="1"/>
  <c r="C7" i="21"/>
  <c r="J4" i="21"/>
  <c r="B4" i="21"/>
  <c r="J3" i="21"/>
  <c r="B3" i="21"/>
  <c r="J132" i="20"/>
  <c r="I132" i="20"/>
  <c r="C108" i="20" s="1"/>
  <c r="J131" i="20"/>
  <c r="I131" i="20"/>
  <c r="J130" i="20"/>
  <c r="I130" i="20"/>
  <c r="J129" i="20"/>
  <c r="I129" i="20"/>
  <c r="J128" i="20"/>
  <c r="I128" i="20"/>
  <c r="J127" i="20"/>
  <c r="I127" i="20"/>
  <c r="J126" i="20"/>
  <c r="I126" i="20"/>
  <c r="J125" i="20"/>
  <c r="I125" i="20"/>
  <c r="J124" i="20"/>
  <c r="I124" i="20"/>
  <c r="J123" i="20"/>
  <c r="I123" i="20"/>
  <c r="J122" i="20"/>
  <c r="I122" i="20"/>
  <c r="J121" i="20"/>
  <c r="I121" i="20"/>
  <c r="J120" i="20"/>
  <c r="I120" i="20"/>
  <c r="J119" i="20"/>
  <c r="I119" i="20"/>
  <c r="J118" i="20"/>
  <c r="I118" i="20"/>
  <c r="J117" i="20"/>
  <c r="I117" i="20"/>
  <c r="J116" i="20"/>
  <c r="I116" i="20"/>
  <c r="J115" i="20"/>
  <c r="I115" i="20"/>
  <c r="J114" i="20"/>
  <c r="I114" i="20"/>
  <c r="L101" i="20"/>
  <c r="K101" i="20"/>
  <c r="J101" i="20"/>
  <c r="H101" i="20"/>
  <c r="L100" i="20"/>
  <c r="K100" i="20"/>
  <c r="J100" i="20"/>
  <c r="H100" i="20"/>
  <c r="L99" i="20"/>
  <c r="K99" i="20"/>
  <c r="J99" i="20"/>
  <c r="H99" i="20"/>
  <c r="L98" i="20"/>
  <c r="K98" i="20"/>
  <c r="J98" i="20"/>
  <c r="H98" i="20"/>
  <c r="L97" i="20"/>
  <c r="K97" i="20"/>
  <c r="L96" i="20"/>
  <c r="K96" i="20"/>
  <c r="L95" i="20"/>
  <c r="K95" i="20"/>
  <c r="L94" i="20"/>
  <c r="K94" i="20"/>
  <c r="L93" i="20"/>
  <c r="K93" i="20"/>
  <c r="L92" i="20"/>
  <c r="K92" i="20"/>
  <c r="L91" i="20"/>
  <c r="K91" i="20"/>
  <c r="L90" i="20"/>
  <c r="K90" i="20"/>
  <c r="L89" i="20"/>
  <c r="K89" i="20"/>
  <c r="L88" i="20"/>
  <c r="K88" i="20"/>
  <c r="L87" i="20"/>
  <c r="K87" i="20"/>
  <c r="L86" i="20"/>
  <c r="K86" i="20"/>
  <c r="L85" i="20"/>
  <c r="K85" i="20"/>
  <c r="L84" i="20"/>
  <c r="K84" i="20"/>
  <c r="L83" i="20"/>
  <c r="K83" i="20"/>
  <c r="L82" i="20"/>
  <c r="K82" i="20"/>
  <c r="L81" i="20"/>
  <c r="K81" i="20"/>
  <c r="L80" i="20"/>
  <c r="K80" i="20"/>
  <c r="I79" i="20"/>
  <c r="G79" i="20"/>
  <c r="H96" i="20" s="1"/>
  <c r="J4" i="20"/>
  <c r="B4" i="20"/>
  <c r="J3" i="20"/>
  <c r="B3" i="20"/>
  <c r="J132" i="19"/>
  <c r="I132" i="19"/>
  <c r="J131" i="19"/>
  <c r="I131" i="19"/>
  <c r="J130" i="19"/>
  <c r="I130" i="19"/>
  <c r="J129" i="19"/>
  <c r="I129" i="19"/>
  <c r="J128" i="19"/>
  <c r="I128" i="19"/>
  <c r="J127" i="19"/>
  <c r="I127" i="19"/>
  <c r="J126" i="19"/>
  <c r="I126" i="19"/>
  <c r="J125" i="19"/>
  <c r="I125" i="19"/>
  <c r="J124" i="19"/>
  <c r="I124" i="19"/>
  <c r="J123" i="19"/>
  <c r="I123" i="19"/>
  <c r="J122" i="19"/>
  <c r="I122" i="19"/>
  <c r="J121" i="19"/>
  <c r="I121" i="19"/>
  <c r="J120" i="19"/>
  <c r="I120" i="19"/>
  <c r="J119" i="19"/>
  <c r="I119" i="19"/>
  <c r="J118" i="19"/>
  <c r="I118" i="19"/>
  <c r="J117" i="19"/>
  <c r="I117" i="19"/>
  <c r="J116" i="19"/>
  <c r="I116" i="19"/>
  <c r="J115" i="19"/>
  <c r="I115" i="19"/>
  <c r="J114" i="19"/>
  <c r="I114" i="19"/>
  <c r="L101" i="19"/>
  <c r="K101" i="19"/>
  <c r="J101" i="19"/>
  <c r="H101" i="19"/>
  <c r="L100" i="19"/>
  <c r="K100" i="19"/>
  <c r="J100" i="19"/>
  <c r="H100" i="19"/>
  <c r="L99" i="19"/>
  <c r="K99" i="19"/>
  <c r="J99" i="19"/>
  <c r="H99" i="19"/>
  <c r="L98" i="19"/>
  <c r="K98" i="19"/>
  <c r="J98" i="19"/>
  <c r="H98" i="19"/>
  <c r="L97" i="19"/>
  <c r="K97" i="19"/>
  <c r="L96" i="19"/>
  <c r="K96" i="19"/>
  <c r="L95" i="19"/>
  <c r="K95" i="19"/>
  <c r="L94" i="19"/>
  <c r="K94" i="19"/>
  <c r="L93" i="19"/>
  <c r="K93" i="19"/>
  <c r="L92" i="19"/>
  <c r="K92" i="19"/>
  <c r="L91" i="19"/>
  <c r="K91" i="19"/>
  <c r="L90" i="19"/>
  <c r="K90" i="19"/>
  <c r="L89" i="19"/>
  <c r="K89" i="19"/>
  <c r="L88" i="19"/>
  <c r="K88" i="19"/>
  <c r="L87" i="19"/>
  <c r="K87" i="19"/>
  <c r="L86" i="19"/>
  <c r="K86" i="19"/>
  <c r="L85" i="19"/>
  <c r="K85" i="19"/>
  <c r="L84" i="19"/>
  <c r="K84" i="19"/>
  <c r="L83" i="19"/>
  <c r="K83" i="19"/>
  <c r="L82" i="19"/>
  <c r="K82" i="19"/>
  <c r="L81" i="19"/>
  <c r="K81" i="19"/>
  <c r="L80" i="19"/>
  <c r="K80" i="19"/>
  <c r="I79" i="19"/>
  <c r="I102" i="19" s="1"/>
  <c r="H95" i="19"/>
  <c r="L21" i="19"/>
  <c r="K21" i="19"/>
  <c r="L20" i="19"/>
  <c r="K20" i="19"/>
  <c r="L19" i="19"/>
  <c r="K19" i="19"/>
  <c r="L18" i="19"/>
  <c r="K18" i="19"/>
  <c r="L17" i="19"/>
  <c r="K17" i="19"/>
  <c r="L16" i="19"/>
  <c r="K16" i="19"/>
  <c r="L15" i="19"/>
  <c r="K15" i="19"/>
  <c r="L14" i="19"/>
  <c r="K14" i="19"/>
  <c r="J20" i="19"/>
  <c r="H20" i="19"/>
  <c r="J4" i="19"/>
  <c r="B4" i="19"/>
  <c r="J3" i="19"/>
  <c r="B3" i="19"/>
  <c r="J4" i="18"/>
  <c r="J115" i="18"/>
  <c r="J116" i="18"/>
  <c r="J117" i="18"/>
  <c r="J118" i="18"/>
  <c r="J119" i="18"/>
  <c r="J120" i="18"/>
  <c r="J121" i="18"/>
  <c r="J122" i="18"/>
  <c r="J123" i="18"/>
  <c r="J124" i="18"/>
  <c r="J125" i="18"/>
  <c r="J126" i="18"/>
  <c r="J127" i="18"/>
  <c r="J128" i="18"/>
  <c r="J129" i="18"/>
  <c r="J130" i="18"/>
  <c r="J131" i="18"/>
  <c r="J132" i="18"/>
  <c r="J114" i="18"/>
  <c r="I115" i="18"/>
  <c r="I116" i="18"/>
  <c r="I117" i="18"/>
  <c r="I118" i="18"/>
  <c r="I119" i="18"/>
  <c r="I120" i="18"/>
  <c r="I121" i="18"/>
  <c r="I122" i="18"/>
  <c r="I123" i="18"/>
  <c r="I124" i="18"/>
  <c r="I125" i="18"/>
  <c r="I126" i="18"/>
  <c r="I127" i="18"/>
  <c r="I128" i="18"/>
  <c r="I129" i="18"/>
  <c r="I130" i="18"/>
  <c r="I131" i="18"/>
  <c r="I132" i="18"/>
  <c r="C108" i="18" s="1"/>
  <c r="I114" i="18"/>
  <c r="K79" i="20" l="1"/>
  <c r="L22" i="21"/>
  <c r="J61" i="26"/>
  <c r="J59" i="26"/>
  <c r="J66" i="26"/>
  <c r="J71" i="26"/>
  <c r="J55" i="26"/>
  <c r="J62" i="26"/>
  <c r="J67" i="26"/>
  <c r="K54" i="26"/>
  <c r="J63" i="26"/>
  <c r="J70" i="26"/>
  <c r="J69" i="26"/>
  <c r="J57" i="26"/>
  <c r="I77" i="26"/>
  <c r="J68" i="26"/>
  <c r="J60" i="26"/>
  <c r="J64" i="26"/>
  <c r="J56" i="26"/>
  <c r="J58" i="26"/>
  <c r="L54" i="26"/>
  <c r="G77" i="26"/>
  <c r="H69" i="26"/>
  <c r="H65" i="26"/>
  <c r="H57" i="26"/>
  <c r="H68" i="26"/>
  <c r="H56" i="26"/>
  <c r="H71" i="26"/>
  <c r="H67" i="26"/>
  <c r="H63" i="26"/>
  <c r="H59" i="26"/>
  <c r="H70" i="26"/>
  <c r="H66" i="26"/>
  <c r="H62" i="26"/>
  <c r="H58" i="26"/>
  <c r="H61" i="26"/>
  <c r="H64" i="26"/>
  <c r="H60" i="26"/>
  <c r="H55" i="26"/>
  <c r="K22" i="21"/>
  <c r="G102" i="20"/>
  <c r="L22" i="20"/>
  <c r="K22" i="20"/>
  <c r="C108" i="19"/>
  <c r="J80" i="21"/>
  <c r="J81" i="21"/>
  <c r="J82" i="21"/>
  <c r="J83" i="21"/>
  <c r="J84" i="21"/>
  <c r="J85" i="21"/>
  <c r="J86" i="21"/>
  <c r="J87" i="21"/>
  <c r="J88" i="21"/>
  <c r="J89" i="21"/>
  <c r="J90" i="21"/>
  <c r="J91" i="21"/>
  <c r="J92" i="21"/>
  <c r="J93" i="21"/>
  <c r="J94" i="21"/>
  <c r="J95" i="21"/>
  <c r="J96" i="21"/>
  <c r="K79" i="21"/>
  <c r="G102" i="21"/>
  <c r="H80" i="21"/>
  <c r="H81" i="21"/>
  <c r="H82" i="21"/>
  <c r="H83" i="21"/>
  <c r="H84" i="21"/>
  <c r="H85" i="21"/>
  <c r="H86" i="21"/>
  <c r="H87" i="21"/>
  <c r="H88" i="21"/>
  <c r="H89" i="21"/>
  <c r="H90" i="21"/>
  <c r="H91" i="21"/>
  <c r="H92" i="21"/>
  <c r="H93" i="21"/>
  <c r="H94" i="21"/>
  <c r="H95" i="21"/>
  <c r="J81" i="20"/>
  <c r="J83" i="20"/>
  <c r="J85" i="20"/>
  <c r="J88" i="20"/>
  <c r="J94" i="20"/>
  <c r="L79" i="20"/>
  <c r="I102" i="20"/>
  <c r="J80" i="20"/>
  <c r="J82" i="20"/>
  <c r="J84" i="20"/>
  <c r="J86" i="20"/>
  <c r="J87" i="20"/>
  <c r="J89" i="20"/>
  <c r="J90" i="20"/>
  <c r="J91" i="20"/>
  <c r="J92" i="20"/>
  <c r="J93" i="20"/>
  <c r="J95" i="20"/>
  <c r="J96" i="20"/>
  <c r="C7" i="20"/>
  <c r="H80" i="20"/>
  <c r="H81" i="20"/>
  <c r="H82" i="20"/>
  <c r="H83" i="20"/>
  <c r="H84" i="20"/>
  <c r="H85" i="20"/>
  <c r="H86" i="20"/>
  <c r="H87" i="20"/>
  <c r="H88" i="20"/>
  <c r="H89" i="20"/>
  <c r="H90" i="20"/>
  <c r="H91" i="20"/>
  <c r="H92" i="20"/>
  <c r="H93" i="20"/>
  <c r="H94" i="20"/>
  <c r="H95" i="20"/>
  <c r="I22" i="19"/>
  <c r="C7" i="19"/>
  <c r="G22" i="19"/>
  <c r="H80" i="19"/>
  <c r="H82" i="19"/>
  <c r="H84" i="19"/>
  <c r="H86" i="19"/>
  <c r="H88" i="19"/>
  <c r="H90" i="19"/>
  <c r="H92" i="19"/>
  <c r="H94" i="19"/>
  <c r="H96" i="19"/>
  <c r="J80" i="19"/>
  <c r="J82" i="19"/>
  <c r="J84" i="19"/>
  <c r="J86" i="19"/>
  <c r="J88" i="19"/>
  <c r="J90" i="19"/>
  <c r="J92" i="19"/>
  <c r="J94" i="19"/>
  <c r="H14" i="19"/>
  <c r="H15" i="19"/>
  <c r="H16" i="19"/>
  <c r="H17" i="19"/>
  <c r="H18" i="19"/>
  <c r="H19" i="19"/>
  <c r="K79" i="19"/>
  <c r="G102" i="19"/>
  <c r="H81" i="19"/>
  <c r="H83" i="19"/>
  <c r="H85" i="19"/>
  <c r="H87" i="19"/>
  <c r="H89" i="19"/>
  <c r="H91" i="19"/>
  <c r="H93" i="19"/>
  <c r="J81" i="19"/>
  <c r="J83" i="19"/>
  <c r="J85" i="19"/>
  <c r="J87" i="19"/>
  <c r="J89" i="19"/>
  <c r="J91" i="19"/>
  <c r="J93" i="19"/>
  <c r="J95" i="19"/>
  <c r="J96" i="19"/>
  <c r="J14" i="19"/>
  <c r="J15" i="19"/>
  <c r="J16" i="19"/>
  <c r="J17" i="19"/>
  <c r="J18" i="19"/>
  <c r="J19" i="19"/>
  <c r="L79" i="19"/>
  <c r="J3" i="18"/>
  <c r="B4" i="18"/>
  <c r="L102" i="20" l="1"/>
  <c r="C48" i="26"/>
  <c r="L77" i="26"/>
  <c r="K77" i="26"/>
  <c r="K22" i="19"/>
  <c r="C73" i="21"/>
  <c r="K102" i="21"/>
  <c r="L102" i="21"/>
  <c r="C73" i="20"/>
  <c r="K102" i="20"/>
  <c r="L22" i="19"/>
  <c r="C73" i="19"/>
  <c r="L102" i="19"/>
  <c r="K102" i="19"/>
  <c r="L97" i="18"/>
  <c r="L101" i="18"/>
  <c r="L100" i="18"/>
  <c r="L99" i="18"/>
  <c r="L98" i="18"/>
  <c r="L96" i="18"/>
  <c r="L95" i="18"/>
  <c r="L94" i="18"/>
  <c r="L93" i="18"/>
  <c r="L92" i="18"/>
  <c r="L91" i="18"/>
  <c r="L90" i="18"/>
  <c r="L89" i="18"/>
  <c r="L88" i="18"/>
  <c r="L87" i="18"/>
  <c r="L86" i="18"/>
  <c r="L85" i="18"/>
  <c r="L84" i="18"/>
  <c r="L83" i="18"/>
  <c r="L82" i="18"/>
  <c r="L81" i="18"/>
  <c r="L80" i="18"/>
  <c r="K90" i="18"/>
  <c r="J101" i="18"/>
  <c r="J100" i="18"/>
  <c r="J99" i="18"/>
  <c r="J98" i="18"/>
  <c r="H100" i="18"/>
  <c r="H99" i="18"/>
  <c r="H98" i="18"/>
  <c r="I79" i="18"/>
  <c r="J93" i="18" s="1"/>
  <c r="G79" i="18"/>
  <c r="H93" i="18" s="1"/>
  <c r="K101" i="18"/>
  <c r="K100" i="18"/>
  <c r="K99" i="18"/>
  <c r="K98" i="18"/>
  <c r="K96" i="18"/>
  <c r="K95" i="18"/>
  <c r="K94" i="18"/>
  <c r="K93" i="18"/>
  <c r="K92" i="18"/>
  <c r="K91" i="18"/>
  <c r="K89" i="18"/>
  <c r="K88" i="18"/>
  <c r="K87" i="18"/>
  <c r="K86" i="18"/>
  <c r="K85" i="18"/>
  <c r="K84" i="18"/>
  <c r="K83" i="18"/>
  <c r="K82" i="18"/>
  <c r="K81" i="18"/>
  <c r="K80" i="18"/>
  <c r="B3" i="18"/>
  <c r="L21" i="18"/>
  <c r="L20" i="18"/>
  <c r="L19" i="18"/>
  <c r="L18" i="18"/>
  <c r="L17" i="18"/>
  <c r="L16" i="18"/>
  <c r="L15" i="18"/>
  <c r="L14" i="18"/>
  <c r="K21" i="18"/>
  <c r="I13" i="18"/>
  <c r="G13" i="18"/>
  <c r="J18" i="18" l="1"/>
  <c r="H17" i="18"/>
  <c r="G15" i="26"/>
  <c r="H84" i="18"/>
  <c r="J82" i="18"/>
  <c r="K79" i="18"/>
  <c r="H88" i="18"/>
  <c r="J86" i="18"/>
  <c r="J90" i="18"/>
  <c r="I102" i="18"/>
  <c r="H91" i="18"/>
  <c r="J94" i="18"/>
  <c r="H81" i="18"/>
  <c r="H85" i="18"/>
  <c r="H89" i="18"/>
  <c r="H94" i="18"/>
  <c r="H80" i="18"/>
  <c r="J83" i="18"/>
  <c r="J87" i="18"/>
  <c r="J91" i="18"/>
  <c r="J95" i="18"/>
  <c r="G102" i="18"/>
  <c r="H82" i="18"/>
  <c r="H86" i="18"/>
  <c r="H90" i="18"/>
  <c r="H95" i="18"/>
  <c r="J80" i="18"/>
  <c r="J84" i="18"/>
  <c r="J88" i="18"/>
  <c r="J92" i="18"/>
  <c r="J96" i="18"/>
  <c r="L79" i="18"/>
  <c r="H83" i="18"/>
  <c r="H87" i="18"/>
  <c r="H92" i="18"/>
  <c r="H96" i="18"/>
  <c r="J81" i="18"/>
  <c r="J85" i="18"/>
  <c r="J89" i="18"/>
  <c r="J16" i="18"/>
  <c r="K97" i="18"/>
  <c r="H15" i="18"/>
  <c r="G22" i="18"/>
  <c r="J19" i="18"/>
  <c r="H18" i="18"/>
  <c r="H19" i="18"/>
  <c r="J20" i="18"/>
  <c r="H14" i="18"/>
  <c r="J15" i="18"/>
  <c r="I22" i="18"/>
  <c r="H16" i="18"/>
  <c r="H20" i="18"/>
  <c r="J17" i="18"/>
  <c r="K13" i="18"/>
  <c r="L13" i="18"/>
  <c r="C7" i="18" s="1"/>
  <c r="J14" i="18"/>
  <c r="M143" i="26" l="1"/>
  <c r="C73" i="18"/>
  <c r="L102" i="18"/>
  <c r="K22" i="18"/>
  <c r="K102" i="18"/>
  <c r="L22" i="18"/>
  <c r="K20" i="18" l="1"/>
  <c r="K19" i="18"/>
  <c r="K18" i="18"/>
  <c r="K17" i="18"/>
  <c r="K16" i="18"/>
  <c r="K15" i="18"/>
  <c r="K14" i="18"/>
  <c r="L16" i="26"/>
  <c r="L19" i="26"/>
  <c r="K15" i="26"/>
  <c r="B4" i="26"/>
  <c r="J3" i="26"/>
  <c r="B3" i="26"/>
  <c r="J2" i="26"/>
  <c r="B2" i="26"/>
  <c r="L143" i="26" l="1"/>
  <c r="L140" i="26"/>
  <c r="L142" i="26"/>
  <c r="L141" i="26"/>
  <c r="L139" i="26"/>
  <c r="M148" i="26"/>
  <c r="L135" i="26"/>
  <c r="L136" i="26"/>
  <c r="L137" i="26"/>
  <c r="L138" i="26"/>
  <c r="G21" i="26"/>
  <c r="L15" i="26"/>
  <c r="I21" i="26"/>
  <c r="J19" i="26" l="1"/>
  <c r="J17" i="26"/>
  <c r="J13" i="26"/>
  <c r="J16" i="26"/>
  <c r="J20" i="26"/>
  <c r="J14" i="26"/>
  <c r="J18" i="26"/>
  <c r="H13" i="26"/>
  <c r="H18" i="26"/>
  <c r="H14" i="26"/>
  <c r="H17" i="26"/>
  <c r="H20" i="26"/>
  <c r="H16" i="26"/>
  <c r="J15" i="26"/>
  <c r="H19" i="26"/>
  <c r="K21" i="26"/>
  <c r="L21" i="26"/>
  <c r="C7" i="26" s="1"/>
  <c r="H15" i="26"/>
  <c r="J21" i="26" l="1"/>
  <c r="H21" i="26"/>
  <c r="N142" i="26" l="1"/>
  <c r="N140" i="26"/>
  <c r="N141" i="26"/>
  <c r="N139" i="26"/>
  <c r="M156" i="26"/>
  <c r="M152" i="26"/>
  <c r="N143" i="26"/>
  <c r="N136" i="26"/>
  <c r="N137" i="26"/>
  <c r="N138" i="26"/>
  <c r="N135" i="26"/>
</calcChain>
</file>

<file path=xl/sharedStrings.xml><?xml version="1.0" encoding="utf-8"?>
<sst xmlns="http://schemas.openxmlformats.org/spreadsheetml/2006/main" count="1047" uniqueCount="126">
  <si>
    <t>Índice</t>
  </si>
  <si>
    <t>Región</t>
  </si>
  <si>
    <t>1. Recaudación Tributos Internos por regiones</t>
  </si>
  <si>
    <t>Regiones</t>
  </si>
  <si>
    <t>Var. 2016/2015</t>
  </si>
  <si>
    <t>Millones de S/</t>
  </si>
  <si>
    <t>Part. %</t>
  </si>
  <si>
    <t>Var. %</t>
  </si>
  <si>
    <t>Macro Región</t>
  </si>
  <si>
    <t>2. Recaudación Tributos Internos - Principales tributos</t>
  </si>
  <si>
    <t>Tipo de Impuesto*</t>
  </si>
  <si>
    <t>Impuesto a la Renta</t>
  </si>
  <si>
    <t>Tercera Categoría</t>
  </si>
  <si>
    <t>Quinta Categoría</t>
  </si>
  <si>
    <t>Impuesto a la Producción y Consumo</t>
  </si>
  <si>
    <t>Impuesto General a las Ventas (IGV)</t>
  </si>
  <si>
    <t>Impuesto Selectivo al Consumo (ISC)</t>
  </si>
  <si>
    <t>Otros Ingresos</t>
  </si>
  <si>
    <t xml:space="preserve">*Principales cargas tributarias </t>
  </si>
  <si>
    <t>3. Recaudación Tributos Internos - Detalle de cargas Tributarias</t>
  </si>
  <si>
    <t>Tipo de Impuesto</t>
  </si>
  <si>
    <t xml:space="preserve">   Primera Categoría</t>
  </si>
  <si>
    <t xml:space="preserve">   Segunda Categoría</t>
  </si>
  <si>
    <t xml:space="preserve">   Tercera Categoría</t>
  </si>
  <si>
    <t xml:space="preserve">   Cuarta Categoría</t>
  </si>
  <si>
    <t xml:space="preserve">   Quinta Categoría</t>
  </si>
  <si>
    <t xml:space="preserve">   No domiciliados</t>
  </si>
  <si>
    <t xml:space="preserve">   Regularización</t>
  </si>
  <si>
    <t xml:space="preserve">   Régimen Especial del IR</t>
  </si>
  <si>
    <t xml:space="preserve">   Otras Rentas</t>
  </si>
  <si>
    <t>A la Producción y Consumo</t>
  </si>
  <si>
    <t xml:space="preserve">   Imp. General a las Ventas</t>
  </si>
  <si>
    <t xml:space="preserve">   Imp. Selectivo al Consumo</t>
  </si>
  <si>
    <t xml:space="preserve">   Imp. Solidaridad a la Niñez Desamp</t>
  </si>
  <si>
    <t xml:space="preserve">   Imp. Extraordinario de Prom. Turística</t>
  </si>
  <si>
    <t>Total Tributos Internos</t>
  </si>
  <si>
    <t>4. Ingresos Tributarios recaudados por la SUNAT, 2004-2016</t>
  </si>
  <si>
    <t>Años</t>
  </si>
  <si>
    <t>IR</t>
  </si>
  <si>
    <t>IGV</t>
  </si>
  <si>
    <t>ISC</t>
  </si>
  <si>
    <t>5. Recaudacion Tributaria y Contribuyentes al I Trimestre del 2016</t>
  </si>
  <si>
    <t>(Miles de contribuyentes)</t>
  </si>
  <si>
    <t>Contribuyentes</t>
  </si>
  <si>
    <t>Total Nacional (Miles)</t>
  </si>
  <si>
    <t>Part. Macro Región</t>
  </si>
  <si>
    <t>Recaudación de Tributos Internos  2017</t>
  </si>
  <si>
    <t>Tributos Internos</t>
  </si>
  <si>
    <t>Tributos Aduaneros</t>
  </si>
  <si>
    <t>Total Tributos Recaudados por Región</t>
  </si>
  <si>
    <t>Miles de S/</t>
  </si>
  <si>
    <t>1. Recaudación Tributos Internos (Soles)</t>
  </si>
  <si>
    <t>Tributos recaudados por Región - 2017</t>
  </si>
  <si>
    <t>Var%. 2017/2016</t>
  </si>
  <si>
    <t>Var%. Real</t>
  </si>
  <si>
    <t>2017/2016</t>
  </si>
  <si>
    <t>Fuente: SUNAT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</si>
  <si>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 xml:space="preserve">   Régimen Mype Tributario</t>
  </si>
  <si>
    <t xml:space="preserve">   A la Importación</t>
  </si>
  <si>
    <t xml:space="preserve">   Impuesto General a las Ventas</t>
  </si>
  <si>
    <t xml:space="preserve">   Impuesto Selectivo al Consumo</t>
  </si>
  <si>
    <t xml:space="preserve">   Otros      9/</t>
  </si>
  <si>
    <t>Total Tributos Aduaneros</t>
  </si>
  <si>
    <t>Total Tributos Recaudados en la Región</t>
  </si>
  <si>
    <t>Fuente: SUNAT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</si>
  <si>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>IR Tercera Categoría</t>
  </si>
  <si>
    <t>IR Quinta Categoría</t>
  </si>
  <si>
    <t>Total Tributos recaudados</t>
  </si>
  <si>
    <t>Fuente: SUNAT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</si>
  <si>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>(Miles de S/)</t>
  </si>
  <si>
    <t>Total tributos recaudados en la región, 2007-2017</t>
  </si>
  <si>
    <t>Variación porcentual de los tributos recaudados en la región,  2007-2017</t>
  </si>
  <si>
    <t>%</t>
  </si>
  <si>
    <t>2. Ingresos Tributarios recaudados por la SUNAT  2007-2017, en soles</t>
  </si>
  <si>
    <t>Var% real</t>
  </si>
  <si>
    <t>Año</t>
  </si>
  <si>
    <t>Nacional</t>
  </si>
  <si>
    <t>Número de comtribuyentes activos en la región, 1998 - 2017</t>
  </si>
  <si>
    <t>(Miles de contribuyetes)</t>
  </si>
  <si>
    <t>Var.%</t>
  </si>
  <si>
    <t>Particip.</t>
  </si>
  <si>
    <t>Fuente: SUNAT                                                                                               Elaboración: CIE-PERUCÁMARAS</t>
  </si>
  <si>
    <t>4. Número de contribuyentes activos por región</t>
  </si>
  <si>
    <t>Var. 2017/2016</t>
  </si>
  <si>
    <t>Macro</t>
  </si>
  <si>
    <t>Fuente: SUNAT                                                                                                                                                                                          Elaboración: CIE-PERUCÁMARAS</t>
  </si>
  <si>
    <t xml:space="preserve">Recaudación de Tributos Internos, principales cargas tributarias  2017  </t>
  </si>
  <si>
    <t>Fuente: SUNAT                                   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</si>
  <si>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>Total tributos recaudados en la macro región, 2007-2017</t>
  </si>
  <si>
    <t>Variación porcentual de los tributos recaudados en la macro región,  2007-2017</t>
  </si>
  <si>
    <t>Fuente: SUNAT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</si>
  <si>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>Número de comtribuyentes activos en la macro región, 1998 - 2017</t>
  </si>
  <si>
    <t>Fuente: SUNAT                                                                              Elaboración: CIE-PERUCÁMARAS</t>
  </si>
  <si>
    <t>Recauda. Mlls</t>
  </si>
  <si>
    <t>Part.%</t>
  </si>
  <si>
    <t>1. Contribuyentes activos respecto al total nacional</t>
  </si>
  <si>
    <t>3. Recaudación de Tributos Internos a nivel Regional (Sin Lima)</t>
  </si>
  <si>
    <t>Total Nacional (Millones)</t>
  </si>
  <si>
    <t xml:space="preserve">   Otros</t>
  </si>
  <si>
    <t>Var. % Real</t>
  </si>
  <si>
    <t>Total Regiones (Millones)</t>
  </si>
  <si>
    <t>Centro</t>
  </si>
  <si>
    <t>Áncash</t>
  </si>
  <si>
    <t>Apurímac</t>
  </si>
  <si>
    <t>Ayacucho</t>
  </si>
  <si>
    <t>Huancavelica</t>
  </si>
  <si>
    <t>Huánuco</t>
  </si>
  <si>
    <t>Ica</t>
  </si>
  <si>
    <t>Junín</t>
  </si>
  <si>
    <t>Pasco</t>
  </si>
  <si>
    <t>Información ampliada del Reporte Regional de la Macro Región Centro - Edición N° 279</t>
  </si>
  <si>
    <t>Lunes, 26 de febrero de 2018</t>
  </si>
  <si>
    <t>Macro Región CENTRO: Recaudación de Tributos Internos  2017</t>
  </si>
  <si>
    <t>Número de Contribuyentes y Participación, Dic- 2017</t>
  </si>
  <si>
    <t>2. Recaudación de Tributos Internos a nivel Nacional (Considerando Lima)</t>
  </si>
  <si>
    <t>Lima: 70 mil millones</t>
  </si>
  <si>
    <t>"Ingresos tributarios recaudados por la Sunat - 2017"</t>
  </si>
  <si>
    <t>Macro Región Centro: Ingresos tributarios recaudados por la Sunat - 2017</t>
  </si>
  <si>
    <t>Áncash: Ingresos tributarios recaudados por la Sunat - 2017</t>
  </si>
  <si>
    <t>Apurímac: Ingresos tributarios recaudados por la Sunat - 2017</t>
  </si>
  <si>
    <t>Ayacucho: Ingresos tributarios recaudados por la Sunat - 2017</t>
  </si>
  <si>
    <t>Huancavelica: Ingresos tributarios recaudados por la Sunat - 2017</t>
  </si>
  <si>
    <t>Huánuco: Ingresos tributarios recaudados por la Sunat - 2017</t>
  </si>
  <si>
    <t>Ica: Ingresos tributarios recaudados por la Sunat - 2017</t>
  </si>
  <si>
    <t>Junín: Ingresos tributarios recaudados por la Sunat - 2017</t>
  </si>
  <si>
    <t>Pasco: Ingresos tributarios recaudados por la Sunat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</si>
</sst>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%"/>
    <numFmt numFmtId="165" formatCode="#,##0.0"/>
    <numFmt numFmtId="166" formatCode="&quot;S/.&quot;\ #,##0.00_);\(&quot;S/.&quot;\ #,##0.00\)"/>
    <numFmt numFmtId="167" formatCode="_([$€-2]\ * #,##0.00_);_([$€-2]\ * \(#,##0.00\);_([$€-2]\ * &quot;-&quot;??_)"/>
    <numFmt numFmtId="168" formatCode="_(* #,##0.00_);_(* \(#,##0.00\);_(* &quot;-&quot;??_);_(@_)"/>
    <numFmt numFmtId="169" formatCode="_-* #,##0.00\ _€_-;\-* #,##0.00\ _€_-;_-* &quot;-&quot;??\ _€_-;_-@_-"/>
    <numFmt numFmtId="170" formatCode="_(* #,##0.0_);_(* \(#,##0.0\);_(* &quot;-&quot;??_);_(@_)"/>
    <numFmt numFmtId="171" formatCode="_(&quot;S/.&quot;\ * #,##0.00_);_(&quot;S/.&quot;\ * \(#,##0.00\);_(&quot;S/.&quot;\ * &quot;-&quot;??_);_(@_)"/>
    <numFmt numFmtId="172" formatCode="0.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BatangChe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5" tint="-0.249977111117893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i/>
      <sz val="8"/>
      <color theme="0" tint="-0.499984740745262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8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4"/>
      <name val="Book Antiqua"/>
      <family val="1"/>
    </font>
    <font>
      <b/>
      <sz val="16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/>
      <bottom style="double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/>
      <right style="thin">
        <color theme="0" tint="-0.249977111117893"/>
      </right>
      <top/>
      <bottom style="double">
        <color theme="0" tint="-0.249977111117893"/>
      </bottom>
      <diagonal/>
    </border>
  </borders>
  <cellStyleXfs count="30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9" fontId="4" fillId="0" borderId="0" applyFont="0" applyFill="0" applyBorder="0" applyAlignment="0" applyProtection="0"/>
  </cellStyleXfs>
  <cellXfs count="235">
    <xf numFmtId="0" fontId="0" fillId="0" borderId="0" xfId="0"/>
    <xf numFmtId="0" fontId="0" fillId="2" borderId="0" xfId="0" applyFill="1"/>
    <xf numFmtId="0" fontId="2" fillId="2" borderId="0" xfId="2" applyFill="1" applyAlignment="1">
      <alignment horizontal="right"/>
    </xf>
    <xf numFmtId="0" fontId="0" fillId="2" borderId="0" xfId="0" applyFill="1" applyAlignment="1">
      <alignment horizontal="center"/>
    </xf>
    <xf numFmtId="0" fontId="2" fillId="2" borderId="0" xfId="2" applyFill="1"/>
    <xf numFmtId="0" fontId="8" fillId="2" borderId="0" xfId="0" applyFont="1" applyFill="1"/>
    <xf numFmtId="0" fontId="8" fillId="2" borderId="0" xfId="0" applyFont="1" applyFill="1" applyBorder="1"/>
    <xf numFmtId="0" fontId="12" fillId="2" borderId="0" xfId="0" applyFont="1" applyFill="1" applyBorder="1"/>
    <xf numFmtId="0" fontId="0" fillId="2" borderId="4" xfId="0" applyFill="1" applyBorder="1" applyAlignment="1"/>
    <xf numFmtId="0" fontId="13" fillId="2" borderId="4" xfId="0" applyFont="1" applyFill="1" applyBorder="1" applyAlignment="1">
      <alignment vertical="center" wrapText="1"/>
    </xf>
    <xf numFmtId="0" fontId="0" fillId="2" borderId="0" xfId="0" applyFill="1" applyBorder="1"/>
    <xf numFmtId="0" fontId="0" fillId="2" borderId="4" xfId="0" applyFill="1" applyBorder="1"/>
    <xf numFmtId="0" fontId="0" fillId="2" borderId="0" xfId="0" applyFill="1" applyBorder="1" applyAlignment="1"/>
    <xf numFmtId="0" fontId="11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8" fillId="2" borderId="7" xfId="0" applyFont="1" applyFill="1" applyBorder="1" applyAlignment="1"/>
    <xf numFmtId="0" fontId="8" fillId="2" borderId="7" xfId="0" applyFont="1" applyFill="1" applyBorder="1"/>
    <xf numFmtId="0" fontId="8" fillId="2" borderId="10" xfId="0" applyFont="1" applyFill="1" applyBorder="1"/>
    <xf numFmtId="0" fontId="8" fillId="2" borderId="3" xfId="0" applyFont="1" applyFill="1" applyBorder="1"/>
    <xf numFmtId="0" fontId="17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3" fontId="9" fillId="2" borderId="0" xfId="0" applyNumberFormat="1" applyFont="1" applyFill="1" applyBorder="1"/>
    <xf numFmtId="3" fontId="8" fillId="2" borderId="0" xfId="0" applyNumberFormat="1" applyFont="1" applyFill="1" applyBorder="1"/>
    <xf numFmtId="164" fontId="17" fillId="5" borderId="8" xfId="1" applyNumberFormat="1" applyFont="1" applyFill="1" applyBorder="1"/>
    <xf numFmtId="3" fontId="8" fillId="2" borderId="7" xfId="0" applyNumberFormat="1" applyFont="1" applyFill="1" applyBorder="1" applyAlignment="1">
      <alignment horizontal="center"/>
    </xf>
    <xf numFmtId="3" fontId="8" fillId="2" borderId="7" xfId="0" applyNumberFormat="1" applyFont="1" applyFill="1" applyBorder="1"/>
    <xf numFmtId="0" fontId="17" fillId="2" borderId="7" xfId="25" applyFont="1" applyFill="1" applyBorder="1"/>
    <xf numFmtId="3" fontId="8" fillId="2" borderId="10" xfId="0" applyNumberFormat="1" applyFont="1" applyFill="1" applyBorder="1" applyAlignment="1">
      <alignment horizontal="center"/>
    </xf>
    <xf numFmtId="0" fontId="15" fillId="6" borderId="16" xfId="0" applyFont="1" applyFill="1" applyBorder="1" applyAlignment="1">
      <alignment horizontal="center" vertical="center" wrapText="1"/>
    </xf>
    <xf numFmtId="0" fontId="8" fillId="2" borderId="6" xfId="0" applyFont="1" applyFill="1" applyBorder="1"/>
    <xf numFmtId="0" fontId="8" fillId="2" borderId="2" xfId="0" applyFont="1" applyFill="1" applyBorder="1"/>
    <xf numFmtId="0" fontId="8" fillId="2" borderId="11" xfId="0" applyFont="1" applyFill="1" applyBorder="1"/>
    <xf numFmtId="164" fontId="17" fillId="8" borderId="8" xfId="1" applyNumberFormat="1" applyFont="1" applyFill="1" applyBorder="1"/>
    <xf numFmtId="0" fontId="16" fillId="2" borderId="2" xfId="0" applyFont="1" applyFill="1" applyBorder="1" applyAlignment="1">
      <alignment vertical="center" wrapText="1"/>
    </xf>
    <xf numFmtId="0" fontId="17" fillId="2" borderId="2" xfId="0" applyFont="1" applyFill="1" applyBorder="1" applyAlignment="1"/>
    <xf numFmtId="0" fontId="18" fillId="2" borderId="2" xfId="0" applyFont="1" applyFill="1" applyBorder="1" applyAlignment="1">
      <alignment vertical="center"/>
    </xf>
    <xf numFmtId="0" fontId="18" fillId="2" borderId="2" xfId="0" applyFont="1" applyFill="1" applyBorder="1" applyAlignment="1">
      <alignment horizontal="left" vertical="center"/>
    </xf>
    <xf numFmtId="164" fontId="17" fillId="2" borderId="0" xfId="1" applyNumberFormat="1" applyFont="1" applyFill="1" applyBorder="1"/>
    <xf numFmtId="172" fontId="8" fillId="2" borderId="2" xfId="0" applyNumberFormat="1" applyFont="1" applyFill="1" applyBorder="1"/>
    <xf numFmtId="0" fontId="14" fillId="6" borderId="14" xfId="0" applyFont="1" applyFill="1" applyBorder="1" applyAlignment="1">
      <alignment horizontal="center" vertical="center" wrapText="1"/>
    </xf>
    <xf numFmtId="0" fontId="2" fillId="0" borderId="0" xfId="2"/>
    <xf numFmtId="0" fontId="8" fillId="5" borderId="0" xfId="0" applyFont="1" applyFill="1" applyBorder="1" applyAlignment="1"/>
    <xf numFmtId="0" fontId="17" fillId="2" borderId="0" xfId="0" applyFont="1" applyFill="1" applyAlignment="1">
      <alignment horizontal="left"/>
    </xf>
    <xf numFmtId="0" fontId="17" fillId="2" borderId="0" xfId="0" applyFont="1" applyFill="1"/>
    <xf numFmtId="164" fontId="8" fillId="2" borderId="0" xfId="1" applyNumberFormat="1" applyFont="1" applyFill="1" applyBorder="1"/>
    <xf numFmtId="0" fontId="19" fillId="8" borderId="15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17" fillId="5" borderId="0" xfId="0" applyFont="1" applyFill="1" applyBorder="1"/>
    <xf numFmtId="0" fontId="19" fillId="8" borderId="8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horizontal="center" vertical="center" wrapText="1"/>
    </xf>
    <xf numFmtId="165" fontId="20" fillId="3" borderId="8" xfId="7" applyNumberFormat="1" applyFont="1" applyFill="1" applyBorder="1" applyAlignment="1">
      <alignment vertical="center"/>
    </xf>
    <xf numFmtId="165" fontId="20" fillId="2" borderId="8" xfId="0" applyNumberFormat="1" applyFont="1" applyFill="1" applyBorder="1"/>
    <xf numFmtId="165" fontId="20" fillId="2" borderId="8" xfId="7" applyNumberFormat="1" applyFont="1" applyFill="1" applyBorder="1" applyAlignment="1">
      <alignment vertical="center"/>
    </xf>
    <xf numFmtId="165" fontId="21" fillId="8" borderId="15" xfId="0" applyNumberFormat="1" applyFont="1" applyFill="1" applyBorder="1" applyAlignment="1">
      <alignment horizontal="center" vertical="center" wrapText="1"/>
    </xf>
    <xf numFmtId="165" fontId="21" fillId="7" borderId="8" xfId="0" applyNumberFormat="1" applyFont="1" applyFill="1" applyBorder="1" applyAlignment="1">
      <alignment horizontal="center" vertical="center" wrapText="1"/>
    </xf>
    <xf numFmtId="164" fontId="23" fillId="3" borderId="8" xfId="1" applyNumberFormat="1" applyFont="1" applyFill="1" applyBorder="1" applyAlignment="1">
      <alignment horizontal="center" vertical="center"/>
    </xf>
    <xf numFmtId="164" fontId="23" fillId="2" borderId="8" xfId="1" applyNumberFormat="1" applyFont="1" applyFill="1" applyBorder="1" applyAlignment="1">
      <alignment horizontal="center"/>
    </xf>
    <xf numFmtId="164" fontId="23" fillId="2" borderId="8" xfId="1" applyNumberFormat="1" applyFont="1" applyFill="1" applyBorder="1" applyAlignment="1">
      <alignment horizontal="center" vertical="center"/>
    </xf>
    <xf numFmtId="164" fontId="21" fillId="8" borderId="15" xfId="1" applyNumberFormat="1" applyFont="1" applyFill="1" applyBorder="1" applyAlignment="1">
      <alignment horizontal="center" vertical="center" wrapText="1"/>
    </xf>
    <xf numFmtId="165" fontId="20" fillId="3" borderId="8" xfId="1" applyNumberFormat="1" applyFont="1" applyFill="1" applyBorder="1" applyAlignment="1">
      <alignment vertical="center"/>
    </xf>
    <xf numFmtId="164" fontId="20" fillId="3" borderId="8" xfId="1" applyNumberFormat="1" applyFont="1" applyFill="1" applyBorder="1" applyAlignment="1">
      <alignment vertical="center"/>
    </xf>
    <xf numFmtId="164" fontId="20" fillId="2" borderId="8" xfId="1" applyNumberFormat="1" applyFont="1" applyFill="1" applyBorder="1"/>
    <xf numFmtId="165" fontId="20" fillId="2" borderId="8" xfId="1" applyNumberFormat="1" applyFont="1" applyFill="1" applyBorder="1" applyAlignment="1">
      <alignment vertical="center"/>
    </xf>
    <xf numFmtId="164" fontId="20" fillId="2" borderId="8" xfId="1" applyNumberFormat="1" applyFont="1" applyFill="1" applyBorder="1" applyAlignment="1">
      <alignment vertical="center"/>
    </xf>
    <xf numFmtId="164" fontId="21" fillId="8" borderId="8" xfId="1" applyNumberFormat="1" applyFont="1" applyFill="1" applyBorder="1" applyAlignment="1">
      <alignment horizontal="center" vertical="center" wrapText="1"/>
    </xf>
    <xf numFmtId="164" fontId="21" fillId="7" borderId="8" xfId="1" applyNumberFormat="1" applyFont="1" applyFill="1" applyBorder="1" applyAlignment="1">
      <alignment horizontal="center" vertical="center" wrapText="1"/>
    </xf>
    <xf numFmtId="164" fontId="21" fillId="8" borderId="8" xfId="0" applyNumberFormat="1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left"/>
    </xf>
    <xf numFmtId="0" fontId="25" fillId="5" borderId="0" xfId="0" applyFont="1" applyFill="1" applyBorder="1" applyAlignment="1">
      <alignment horizontal="left"/>
    </xf>
    <xf numFmtId="0" fontId="26" fillId="5" borderId="0" xfId="0" applyFont="1" applyFill="1" applyBorder="1" applyAlignment="1"/>
    <xf numFmtId="0" fontId="25" fillId="5" borderId="0" xfId="0" applyFont="1" applyFill="1" applyBorder="1"/>
    <xf numFmtId="0" fontId="27" fillId="2" borderId="1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center" vertical="center"/>
    </xf>
    <xf numFmtId="165" fontId="28" fillId="2" borderId="1" xfId="7" applyNumberFormat="1" applyFont="1" applyFill="1" applyBorder="1" applyAlignment="1">
      <alignment vertical="center"/>
    </xf>
    <xf numFmtId="164" fontId="28" fillId="2" borderId="1" xfId="1" applyNumberFormat="1" applyFont="1" applyFill="1" applyBorder="1" applyAlignment="1">
      <alignment vertical="center"/>
    </xf>
    <xf numFmtId="165" fontId="28" fillId="2" borderId="1" xfId="1" applyNumberFormat="1" applyFont="1" applyFill="1" applyBorder="1" applyAlignment="1">
      <alignment vertical="center"/>
    </xf>
    <xf numFmtId="0" fontId="26" fillId="2" borderId="0" xfId="0" applyFont="1" applyFill="1" applyBorder="1"/>
    <xf numFmtId="165" fontId="20" fillId="3" borderId="8" xfId="1" applyNumberFormat="1" applyFont="1" applyFill="1" applyBorder="1"/>
    <xf numFmtId="165" fontId="20" fillId="2" borderId="8" xfId="1" applyNumberFormat="1" applyFont="1" applyFill="1" applyBorder="1"/>
    <xf numFmtId="165" fontId="22" fillId="3" borderId="8" xfId="1" applyNumberFormat="1" applyFont="1" applyFill="1" applyBorder="1"/>
    <xf numFmtId="165" fontId="22" fillId="8" borderId="8" xfId="1" applyNumberFormat="1" applyFont="1" applyFill="1" applyBorder="1"/>
    <xf numFmtId="165" fontId="22" fillId="5" borderId="8" xfId="1" applyNumberFormat="1" applyFont="1" applyFill="1" applyBorder="1"/>
    <xf numFmtId="164" fontId="20" fillId="8" borderId="8" xfId="1" applyNumberFormat="1" applyFont="1" applyFill="1" applyBorder="1"/>
    <xf numFmtId="164" fontId="20" fillId="3" borderId="8" xfId="1" applyNumberFormat="1" applyFont="1" applyFill="1" applyBorder="1" applyAlignment="1">
      <alignment horizontal="center"/>
    </xf>
    <xf numFmtId="164" fontId="20" fillId="5" borderId="8" xfId="1" applyNumberFormat="1" applyFont="1" applyFill="1" applyBorder="1"/>
    <xf numFmtId="0" fontId="15" fillId="6" borderId="9" xfId="0" applyFont="1" applyFill="1" applyBorder="1" applyAlignment="1">
      <alignment horizontal="center" vertical="center" wrapText="1"/>
    </xf>
    <xf numFmtId="165" fontId="20" fillId="8" borderId="8" xfId="0" applyNumberFormat="1" applyFont="1" applyFill="1" applyBorder="1"/>
    <xf numFmtId="164" fontId="20" fillId="8" borderId="8" xfId="1" applyNumberFormat="1" applyFont="1" applyFill="1" applyBorder="1" applyAlignment="1">
      <alignment horizontal="center" vertical="center"/>
    </xf>
    <xf numFmtId="165" fontId="20" fillId="3" borderId="8" xfId="0" applyNumberFormat="1" applyFont="1" applyFill="1" applyBorder="1"/>
    <xf numFmtId="164" fontId="20" fillId="3" borderId="8" xfId="1" applyNumberFormat="1" applyFont="1" applyFill="1" applyBorder="1" applyAlignment="1">
      <alignment horizontal="center" vertical="center"/>
    </xf>
    <xf numFmtId="164" fontId="20" fillId="2" borderId="8" xfId="1" applyNumberFormat="1" applyFont="1" applyFill="1" applyBorder="1" applyAlignment="1">
      <alignment horizontal="center" vertical="center"/>
    </xf>
    <xf numFmtId="165" fontId="20" fillId="5" borderId="8" xfId="0" applyNumberFormat="1" applyFont="1" applyFill="1" applyBorder="1"/>
    <xf numFmtId="164" fontId="20" fillId="5" borderId="8" xfId="1" applyNumberFormat="1" applyFont="1" applyFill="1" applyBorder="1" applyAlignment="1">
      <alignment horizontal="center" vertical="center"/>
    </xf>
    <xf numFmtId="3" fontId="31" fillId="6" borderId="8" xfId="0" applyNumberFormat="1" applyFont="1" applyFill="1" applyBorder="1" applyAlignment="1">
      <alignment horizontal="center" vertical="center"/>
    </xf>
    <xf numFmtId="0" fontId="31" fillId="6" borderId="8" xfId="0" applyNumberFormat="1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left"/>
    </xf>
    <xf numFmtId="0" fontId="32" fillId="2" borderId="1" xfId="0" applyFont="1" applyFill="1" applyBorder="1"/>
    <xf numFmtId="0" fontId="20" fillId="2" borderId="7" xfId="0" applyFont="1" applyFill="1" applyBorder="1" applyAlignment="1">
      <alignment horizontal="left"/>
    </xf>
    <xf numFmtId="0" fontId="32" fillId="2" borderId="0" xfId="0" applyFont="1" applyFill="1" applyBorder="1" applyAlignment="1">
      <alignment horizontal="left"/>
    </xf>
    <xf numFmtId="0" fontId="32" fillId="2" borderId="0" xfId="0" applyFont="1" applyFill="1" applyBorder="1"/>
    <xf numFmtId="0" fontId="32" fillId="2" borderId="7" xfId="0" applyFont="1" applyFill="1" applyBorder="1"/>
    <xf numFmtId="165" fontId="20" fillId="4" borderId="8" xfId="0" applyNumberFormat="1" applyFont="1" applyFill="1" applyBorder="1"/>
    <xf numFmtId="0" fontId="20" fillId="4" borderId="8" xfId="0" applyFont="1" applyFill="1" applyBorder="1" applyAlignment="1"/>
    <xf numFmtId="0" fontId="20" fillId="0" borderId="8" xfId="0" applyFont="1" applyBorder="1" applyAlignment="1"/>
    <xf numFmtId="0" fontId="20" fillId="4" borderId="8" xfId="0" applyNumberFormat="1" applyFont="1" applyFill="1" applyBorder="1" applyAlignment="1">
      <alignment horizontal="left"/>
    </xf>
    <xf numFmtId="0" fontId="20" fillId="3" borderId="8" xfId="0" applyNumberFormat="1" applyFont="1" applyFill="1" applyBorder="1" applyAlignment="1">
      <alignment horizontal="left"/>
    </xf>
    <xf numFmtId="164" fontId="20" fillId="4" borderId="8" xfId="1" applyNumberFormat="1" applyFont="1" applyFill="1" applyBorder="1"/>
    <xf numFmtId="164" fontId="20" fillId="3" borderId="8" xfId="1" applyNumberFormat="1" applyFont="1" applyFill="1" applyBorder="1"/>
    <xf numFmtId="165" fontId="21" fillId="8" borderId="8" xfId="0" applyNumberFormat="1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center" vertical="center"/>
    </xf>
    <xf numFmtId="165" fontId="22" fillId="2" borderId="1" xfId="7" applyNumberFormat="1" applyFont="1" applyFill="1" applyBorder="1" applyAlignment="1">
      <alignment vertical="center"/>
    </xf>
    <xf numFmtId="164" fontId="22" fillId="2" borderId="1" xfId="1" applyNumberFormat="1" applyFont="1" applyFill="1" applyBorder="1" applyAlignment="1">
      <alignment vertical="center"/>
    </xf>
    <xf numFmtId="165" fontId="22" fillId="2" borderId="1" xfId="1" applyNumberFormat="1" applyFont="1" applyFill="1" applyBorder="1" applyAlignment="1">
      <alignment vertical="center"/>
    </xf>
    <xf numFmtId="0" fontId="21" fillId="8" borderId="15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center" vertical="center" wrapText="1"/>
    </xf>
    <xf numFmtId="0" fontId="21" fillId="7" borderId="8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/>
    <xf numFmtId="3" fontId="32" fillId="2" borderId="7" xfId="0" applyNumberFormat="1" applyFont="1" applyFill="1" applyBorder="1"/>
    <xf numFmtId="0" fontId="32" fillId="2" borderId="2" xfId="0" applyFont="1" applyFill="1" applyBorder="1"/>
    <xf numFmtId="0" fontId="20" fillId="2" borderId="7" xfId="25" applyFont="1" applyFill="1" applyBorder="1"/>
    <xf numFmtId="0" fontId="30" fillId="2" borderId="2" xfId="0" applyFont="1" applyFill="1" applyBorder="1" applyAlignment="1">
      <alignment vertical="center"/>
    </xf>
    <xf numFmtId="0" fontId="30" fillId="2" borderId="2" xfId="0" applyFont="1" applyFill="1" applyBorder="1" applyAlignment="1">
      <alignment horizontal="left" vertical="center"/>
    </xf>
    <xf numFmtId="0" fontId="32" fillId="2" borderId="0" xfId="0" applyFont="1" applyFill="1"/>
    <xf numFmtId="0" fontId="32" fillId="2" borderId="3" xfId="0" applyFont="1" applyFill="1" applyBorder="1"/>
    <xf numFmtId="3" fontId="32" fillId="2" borderId="7" xfId="0" applyNumberFormat="1" applyFont="1" applyFill="1" applyBorder="1" applyAlignment="1">
      <alignment horizontal="center"/>
    </xf>
    <xf numFmtId="0" fontId="32" fillId="5" borderId="0" xfId="0" applyFont="1" applyFill="1" applyBorder="1"/>
    <xf numFmtId="0" fontId="32" fillId="5" borderId="3" xfId="0" applyFont="1" applyFill="1" applyBorder="1"/>
    <xf numFmtId="0" fontId="34" fillId="5" borderId="0" xfId="0" applyFont="1" applyFill="1" applyBorder="1" applyAlignment="1">
      <alignment horizontal="left" vertical="top"/>
    </xf>
    <xf numFmtId="0" fontId="34" fillId="5" borderId="0" xfId="0" applyFont="1" applyFill="1" applyBorder="1" applyAlignment="1">
      <alignment vertical="top"/>
    </xf>
    <xf numFmtId="0" fontId="34" fillId="5" borderId="0" xfId="0" applyFont="1" applyFill="1" applyBorder="1" applyAlignment="1">
      <alignment horizontal="left"/>
    </xf>
    <xf numFmtId="0" fontId="35" fillId="5" borderId="0" xfId="0" applyFont="1" applyFill="1" applyBorder="1" applyAlignment="1"/>
    <xf numFmtId="0" fontId="35" fillId="5" borderId="0" xfId="0" applyFont="1" applyFill="1" applyBorder="1"/>
    <xf numFmtId="0" fontId="34" fillId="5" borderId="3" xfId="0" applyFont="1" applyFill="1" applyBorder="1" applyAlignment="1">
      <alignment horizontal="left" vertical="top"/>
    </xf>
    <xf numFmtId="0" fontId="34" fillId="5" borderId="3" xfId="0" applyFont="1" applyFill="1" applyBorder="1" applyAlignment="1">
      <alignment vertical="top"/>
    </xf>
    <xf numFmtId="0" fontId="35" fillId="5" borderId="3" xfId="0" applyFont="1" applyFill="1" applyBorder="1"/>
    <xf numFmtId="0" fontId="14" fillId="6" borderId="14" xfId="0" applyFont="1" applyFill="1" applyBorder="1" applyAlignment="1">
      <alignment horizontal="center" vertical="center" wrapText="1"/>
    </xf>
    <xf numFmtId="0" fontId="20" fillId="2" borderId="8" xfId="1" applyNumberFormat="1" applyFont="1" applyFill="1" applyBorder="1" applyAlignment="1">
      <alignment horizontal="center"/>
    </xf>
    <xf numFmtId="164" fontId="32" fillId="2" borderId="0" xfId="1" applyNumberFormat="1" applyFont="1" applyFill="1" applyBorder="1"/>
    <xf numFmtId="0" fontId="32" fillId="2" borderId="6" xfId="0" applyFont="1" applyFill="1" applyBorder="1"/>
    <xf numFmtId="0" fontId="32" fillId="2" borderId="0" xfId="0" applyFont="1" applyFill="1" applyBorder="1" applyAlignment="1"/>
    <xf numFmtId="0" fontId="20" fillId="2" borderId="0" xfId="0" applyFont="1" applyFill="1" applyBorder="1" applyAlignment="1">
      <alignment horizontal="left"/>
    </xf>
    <xf numFmtId="0" fontId="20" fillId="2" borderId="8" xfId="0" applyFont="1" applyFill="1" applyBorder="1" applyAlignment="1">
      <alignment horizontal="left"/>
    </xf>
    <xf numFmtId="0" fontId="37" fillId="2" borderId="8" xfId="0" applyFont="1" applyFill="1" applyBorder="1" applyAlignment="1">
      <alignment horizontal="left"/>
    </xf>
    <xf numFmtId="0" fontId="37" fillId="5" borderId="8" xfId="0" applyFont="1" applyFill="1" applyBorder="1" applyAlignment="1">
      <alignment horizontal="center"/>
    </xf>
    <xf numFmtId="164" fontId="20" fillId="5" borderId="8" xfId="0" applyNumberFormat="1" applyFont="1" applyFill="1" applyBorder="1"/>
    <xf numFmtId="165" fontId="20" fillId="5" borderId="8" xfId="1" applyNumberFormat="1" applyFont="1" applyFill="1" applyBorder="1" applyAlignment="1">
      <alignment vertical="center"/>
    </xf>
    <xf numFmtId="164" fontId="20" fillId="5" borderId="8" xfId="1" applyNumberFormat="1" applyFont="1" applyFill="1" applyBorder="1" applyAlignment="1">
      <alignment vertical="center"/>
    </xf>
    <xf numFmtId="0" fontId="30" fillId="2" borderId="0" xfId="0" applyFont="1" applyFill="1" applyBorder="1" applyAlignment="1">
      <alignment vertical="center"/>
    </xf>
    <xf numFmtId="0" fontId="20" fillId="2" borderId="10" xfId="0" applyFont="1" applyFill="1" applyBorder="1" applyAlignment="1">
      <alignment horizontal="left"/>
    </xf>
    <xf numFmtId="0" fontId="20" fillId="2" borderId="3" xfId="0" applyFont="1" applyFill="1" applyBorder="1" applyAlignment="1">
      <alignment horizontal="left"/>
    </xf>
    <xf numFmtId="0" fontId="20" fillId="2" borderId="3" xfId="0" applyFont="1" applyFill="1" applyBorder="1"/>
    <xf numFmtId="0" fontId="32" fillId="2" borderId="11" xfId="0" applyFont="1" applyFill="1" applyBorder="1"/>
    <xf numFmtId="0" fontId="32" fillId="2" borderId="0" xfId="0" applyFont="1" applyFill="1" applyBorder="1" applyAlignment="1">
      <alignment horizontal="center"/>
    </xf>
    <xf numFmtId="0" fontId="31" fillId="6" borderId="8" xfId="0" applyFont="1" applyFill="1" applyBorder="1" applyAlignment="1">
      <alignment horizontal="center" vertical="center"/>
    </xf>
    <xf numFmtId="0" fontId="38" fillId="6" borderId="8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vertical="center"/>
    </xf>
    <xf numFmtId="0" fontId="30" fillId="2" borderId="1" xfId="0" applyFont="1" applyFill="1" applyBorder="1" applyAlignment="1">
      <alignment vertical="center"/>
    </xf>
    <xf numFmtId="164" fontId="20" fillId="2" borderId="0" xfId="1" applyNumberFormat="1" applyFont="1" applyFill="1" applyBorder="1"/>
    <xf numFmtId="0" fontId="20" fillId="4" borderId="8" xfId="0" applyFont="1" applyFill="1" applyBorder="1" applyAlignment="1">
      <alignment horizontal="left"/>
    </xf>
    <xf numFmtId="0" fontId="20" fillId="2" borderId="8" xfId="0" applyFont="1" applyFill="1" applyBorder="1"/>
    <xf numFmtId="0" fontId="20" fillId="2" borderId="14" xfId="0" applyFont="1" applyFill="1" applyBorder="1"/>
    <xf numFmtId="3" fontId="20" fillId="2" borderId="8" xfId="0" applyNumberFormat="1" applyFont="1" applyFill="1" applyBorder="1"/>
    <xf numFmtId="0" fontId="30" fillId="2" borderId="0" xfId="0" applyFont="1" applyFill="1"/>
    <xf numFmtId="172" fontId="30" fillId="2" borderId="0" xfId="0" applyNumberFormat="1" applyFont="1" applyFill="1"/>
    <xf numFmtId="164" fontId="30" fillId="2" borderId="0" xfId="1" applyNumberFormat="1" applyFont="1" applyFill="1"/>
    <xf numFmtId="172" fontId="32" fillId="2" borderId="0" xfId="0" applyNumberFormat="1" applyFont="1" applyFill="1"/>
    <xf numFmtId="165" fontId="32" fillId="2" borderId="0" xfId="0" applyNumberFormat="1" applyFont="1" applyFill="1"/>
    <xf numFmtId="164" fontId="32" fillId="2" borderId="0" xfId="1" applyNumberFormat="1" applyFont="1" applyFill="1"/>
    <xf numFmtId="0" fontId="36" fillId="2" borderId="0" xfId="0" applyFont="1" applyFill="1"/>
    <xf numFmtId="165" fontId="36" fillId="2" borderId="0" xfId="0" applyNumberFormat="1" applyFont="1" applyFill="1"/>
    <xf numFmtId="164" fontId="36" fillId="2" borderId="0" xfId="1" applyNumberFormat="1" applyFont="1" applyFill="1"/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0" fillId="2" borderId="1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/>
    </xf>
    <xf numFmtId="0" fontId="37" fillId="2" borderId="0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20" fillId="4" borderId="10" xfId="0" applyNumberFormat="1" applyFont="1" applyFill="1" applyBorder="1" applyAlignment="1">
      <alignment horizontal="left"/>
    </xf>
    <xf numFmtId="0" fontId="20" fillId="4" borderId="11" xfId="0" applyNumberFormat="1" applyFont="1" applyFill="1" applyBorder="1" applyAlignment="1">
      <alignment horizontal="left"/>
    </xf>
    <xf numFmtId="0" fontId="20" fillId="3" borderId="10" xfId="0" applyNumberFormat="1" applyFont="1" applyFill="1" applyBorder="1" applyAlignment="1">
      <alignment horizontal="left"/>
    </xf>
    <xf numFmtId="0" fontId="20" fillId="3" borderId="11" xfId="0" applyNumberFormat="1" applyFont="1" applyFill="1" applyBorder="1" applyAlignment="1">
      <alignment horizontal="left"/>
    </xf>
    <xf numFmtId="0" fontId="24" fillId="2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/>
    </xf>
    <xf numFmtId="0" fontId="20" fillId="0" borderId="7" xfId="0" applyFont="1" applyBorder="1" applyAlignment="1">
      <alignment horizontal="left" indent="3"/>
    </xf>
    <xf numFmtId="0" fontId="20" fillId="0" borderId="2" xfId="0" applyFont="1" applyBorder="1" applyAlignment="1">
      <alignment horizontal="left" indent="3"/>
    </xf>
    <xf numFmtId="0" fontId="20" fillId="0" borderId="7" xfId="0" applyFont="1" applyBorder="1" applyAlignment="1">
      <alignment horizontal="left" indent="1"/>
    </xf>
    <xf numFmtId="0" fontId="20" fillId="0" borderId="2" xfId="0" applyFont="1" applyBorder="1" applyAlignment="1">
      <alignment horizontal="left" indent="1"/>
    </xf>
    <xf numFmtId="3" fontId="31" fillId="6" borderId="12" xfId="0" applyNumberFormat="1" applyFont="1" applyFill="1" applyBorder="1" applyAlignment="1">
      <alignment horizontal="center" vertical="center"/>
    </xf>
    <xf numFmtId="3" fontId="31" fillId="6" borderId="14" xfId="0" applyNumberFormat="1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left"/>
    </xf>
    <xf numFmtId="0" fontId="20" fillId="4" borderId="6" xfId="0" applyFont="1" applyFill="1" applyBorder="1" applyAlignment="1">
      <alignment horizontal="left"/>
    </xf>
    <xf numFmtId="0" fontId="14" fillId="6" borderId="8" xfId="0" applyNumberFormat="1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22" fillId="8" borderId="10" xfId="0" applyFont="1" applyFill="1" applyBorder="1" applyAlignment="1">
      <alignment horizontal="left" vertical="center" wrapText="1"/>
    </xf>
    <xf numFmtId="0" fontId="22" fillId="8" borderId="3" xfId="0" applyFont="1" applyFill="1" applyBorder="1" applyAlignment="1">
      <alignment horizontal="left" vertical="center" wrapText="1"/>
    </xf>
    <xf numFmtId="0" fontId="22" fillId="8" borderId="11" xfId="0" applyFont="1" applyFill="1" applyBorder="1" applyAlignment="1">
      <alignment horizontal="left" vertical="center" wrapText="1"/>
    </xf>
    <xf numFmtId="0" fontId="20" fillId="3" borderId="8" xfId="0" applyFont="1" applyFill="1" applyBorder="1" applyAlignment="1">
      <alignment horizontal="left" vertical="center" indent="1"/>
    </xf>
    <xf numFmtId="0" fontId="23" fillId="2" borderId="8" xfId="0" applyFont="1" applyFill="1" applyBorder="1" applyAlignment="1">
      <alignment horizontal="left" vertical="center" indent="2"/>
    </xf>
    <xf numFmtId="0" fontId="14" fillId="6" borderId="5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6" borderId="17" xfId="0" applyFont="1" applyFill="1" applyBorder="1" applyAlignment="1">
      <alignment horizontal="center" vertical="center" wrapText="1"/>
    </xf>
    <xf numFmtId="0" fontId="14" fillId="6" borderId="18" xfId="0" applyFont="1" applyFill="1" applyBorder="1" applyAlignment="1">
      <alignment horizontal="center" vertical="center" wrapText="1"/>
    </xf>
    <xf numFmtId="0" fontId="14" fillId="6" borderId="19" xfId="0" applyFont="1" applyFill="1" applyBorder="1" applyAlignment="1">
      <alignment horizontal="center" vertical="center" wrapText="1"/>
    </xf>
    <xf numFmtId="0" fontId="22" fillId="8" borderId="8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 wrapText="1"/>
    </xf>
    <xf numFmtId="0" fontId="31" fillId="6" borderId="2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left" vertical="center"/>
    </xf>
    <xf numFmtId="0" fontId="14" fillId="6" borderId="7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left" vertical="center"/>
    </xf>
    <xf numFmtId="0" fontId="20" fillId="2" borderId="8" xfId="0" applyFont="1" applyFill="1" applyBorder="1" applyAlignment="1">
      <alignment horizontal="left" vertical="center"/>
    </xf>
    <xf numFmtId="0" fontId="22" fillId="5" borderId="8" xfId="0" applyFont="1" applyFill="1" applyBorder="1" applyAlignment="1">
      <alignment horizontal="left" vertical="center"/>
    </xf>
    <xf numFmtId="0" fontId="22" fillId="8" borderId="12" xfId="0" applyFont="1" applyFill="1" applyBorder="1" applyAlignment="1">
      <alignment horizontal="left" vertical="center" wrapText="1"/>
    </xf>
    <xf numFmtId="0" fontId="22" fillId="8" borderId="13" xfId="0" applyFont="1" applyFill="1" applyBorder="1" applyAlignment="1">
      <alignment horizontal="left" vertical="center" wrapText="1"/>
    </xf>
    <xf numFmtId="0" fontId="22" fillId="8" borderId="14" xfId="0" applyFont="1" applyFill="1" applyBorder="1" applyAlignment="1">
      <alignment horizontal="left" vertical="center" wrapText="1"/>
    </xf>
    <xf numFmtId="0" fontId="22" fillId="7" borderId="12" xfId="0" applyFont="1" applyFill="1" applyBorder="1" applyAlignment="1">
      <alignment horizontal="left" vertical="center" wrapText="1"/>
    </xf>
    <xf numFmtId="0" fontId="22" fillId="7" borderId="13" xfId="0" applyFont="1" applyFill="1" applyBorder="1" applyAlignment="1">
      <alignment horizontal="left" vertical="center" wrapText="1"/>
    </xf>
    <xf numFmtId="0" fontId="22" fillId="7" borderId="14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center" vertical="center"/>
    </xf>
    <xf numFmtId="0" fontId="40" fillId="2" borderId="0" xfId="0" applyFont="1" applyFill="1" applyAlignment="1">
      <alignment horizontal="center" vertical="center"/>
    </xf>
  </cellXfs>
  <cellStyles count="30">
    <cellStyle name="Euro" xfId="4"/>
    <cellStyle name="Euro 2" xfId="5"/>
    <cellStyle name="Euro 2 2" xfId="6"/>
    <cellStyle name="Hipervínculo" xfId="2" builtinId="8"/>
    <cellStyle name="Millares 2" xfId="7"/>
    <cellStyle name="Millares 2 2" xfId="8"/>
    <cellStyle name="Millares 2 3" xfId="9"/>
    <cellStyle name="Millares 3" xfId="3"/>
    <cellStyle name="Millares 3 2" xfId="10"/>
    <cellStyle name="Millares 3 3" xfId="11"/>
    <cellStyle name="Millares 3 3 2" xfId="12"/>
    <cellStyle name="Millares 3_Créd x tipo y prov" xfId="13"/>
    <cellStyle name="Millares 4" xfId="14"/>
    <cellStyle name="Millares 5" xfId="15"/>
    <cellStyle name="Millares 6" xfId="16"/>
    <cellStyle name="Millares 7" xfId="17"/>
    <cellStyle name="Millares 8" xfId="18"/>
    <cellStyle name="Moneda 2" xfId="19"/>
    <cellStyle name="Moneda 2 2" xfId="20"/>
    <cellStyle name="Moneda 3" xfId="21"/>
    <cellStyle name="Moneda 3 2" xfId="22"/>
    <cellStyle name="Moneda 3_Créd x tipo y prov" xfId="23"/>
    <cellStyle name="Moneda 4" xfId="24"/>
    <cellStyle name="Normal" xfId="0" builtinId="0"/>
    <cellStyle name="Normal 2" xfId="25"/>
    <cellStyle name="Normal 3" xfId="26"/>
    <cellStyle name="Normal 4" xfId="27"/>
    <cellStyle name="Normal 5" xfId="28"/>
    <cellStyle name="Porcentaje" xfId="1" builtinId="5"/>
    <cellStyle name="Porcentual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PE" sz="1000"/>
              <a:t>Macro Región Centro: Recaudación de Tributos Internos</a:t>
            </a:r>
          </a:p>
          <a:p>
            <a:pPr>
              <a:defRPr sz="1000"/>
            </a:pPr>
            <a:r>
              <a:rPr lang="es-PE" sz="1000"/>
              <a:t>(Millones de S/)</a:t>
            </a:r>
          </a:p>
        </c:rich>
      </c:tx>
      <c:layout>
        <c:manualLayout>
          <c:xMode val="edge"/>
          <c:yMode val="edge"/>
          <c:x val="0.22959574074074074"/>
          <c:y val="2.6458333333333334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430967291514462"/>
          <c:y val="0.27724548611111111"/>
          <c:w val="0.49968399701988159"/>
          <c:h val="0.60548472222222227"/>
        </c:manualLayout>
      </c:layout>
      <c:pie3DChart>
        <c:varyColors val="1"/>
        <c:ser>
          <c:idx val="0"/>
          <c:order val="0"/>
          <c:spPr>
            <a:ln>
              <a:solidFill>
                <a:schemeClr val="accent2">
                  <a:lumMod val="50000"/>
                </a:schemeClr>
              </a:solidFill>
            </a:ln>
          </c:spPr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chemeClr val="accent2"/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5.2378675144304325E-2"/>
                  <c:y val="7.0237305575105184E-3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081160052405912"/>
                  <c:y val="-3.8344444444444445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2.79001634395947E-2"/>
                  <c:y val="3.7042077797954168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5.9493976488488913E-2"/>
                  <c:y val="4.5575110730682523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9080971432626513E-2"/>
                  <c:y val="-3.5534161375330657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5.9333149407431882E-2"/>
                  <c:y val="-4.3030778958024207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1.318022397579742E-2"/>
                  <c:y val="-2.7746493747829219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0.10606786865763676"/>
                  <c:y val="-1.5847813535046721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Centro!$F$13:$F$20</c:f>
              <c:strCache>
                <c:ptCount val="8"/>
                <c:pt idx="0">
                  <c:v>Ica</c:v>
                </c:pt>
                <c:pt idx="1">
                  <c:v>Junín</c:v>
                </c:pt>
                <c:pt idx="2">
                  <c:v>Áncash</c:v>
                </c:pt>
                <c:pt idx="3">
                  <c:v>Ayacucho</c:v>
                </c:pt>
                <c:pt idx="4">
                  <c:v>Huánuco</c:v>
                </c:pt>
                <c:pt idx="5">
                  <c:v>Pasco</c:v>
                </c:pt>
                <c:pt idx="6">
                  <c:v>Apurímac</c:v>
                </c:pt>
                <c:pt idx="7">
                  <c:v>Huancavelica</c:v>
                </c:pt>
              </c:strCache>
            </c:strRef>
          </c:cat>
          <c:val>
            <c:numRef>
              <c:f>Centro!$G$13:$G$20</c:f>
              <c:numCache>
                <c:formatCode>#,##0.0</c:formatCode>
                <c:ptCount val="8"/>
                <c:pt idx="0">
                  <c:v>687.91139556999997</c:v>
                </c:pt>
                <c:pt idx="1">
                  <c:v>459.84274349999998</c:v>
                </c:pt>
                <c:pt idx="2">
                  <c:v>329.62699592999996</c:v>
                </c:pt>
                <c:pt idx="3">
                  <c:v>122.12965381999999</c:v>
                </c:pt>
                <c:pt idx="4">
                  <c:v>115.93526471999999</c:v>
                </c:pt>
                <c:pt idx="5">
                  <c:v>87.291158180000011</c:v>
                </c:pt>
                <c:pt idx="6">
                  <c:v>80.397659499999975</c:v>
                </c:pt>
                <c:pt idx="7">
                  <c:v>34.02911108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Macro Región Centro: Principales Cargas de los Tributos Internos, 2017</a:t>
            </a:r>
          </a:p>
          <a:p>
            <a:pPr>
              <a:defRPr sz="1000"/>
            </a:pPr>
            <a:r>
              <a:rPr lang="en-US" sz="1000"/>
              <a:t>Millones de S/</a:t>
            </a:r>
          </a:p>
        </c:rich>
      </c:tx>
      <c:layout>
        <c:manualLayout>
          <c:xMode val="edge"/>
          <c:yMode val="edge"/>
          <c:x val="0.13882018518518519"/>
          <c:y val="0.1058333333333333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8197692799059545E-2"/>
          <c:y val="0.11024318139727166"/>
          <c:w val="0.87364306886738929"/>
          <c:h val="0.761647222222222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Centro!$Q$33</c:f>
              <c:strCache>
                <c:ptCount val="1"/>
                <c:pt idx="0">
                  <c:v>IR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Centro!$R$32:$R$32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Centro!$R$33:$R$33</c:f>
              <c:numCache>
                <c:formatCode>#,##0.0</c:formatCode>
                <c:ptCount val="1"/>
                <c:pt idx="0">
                  <c:v>868.62251544999992</c:v>
                </c:pt>
              </c:numCache>
            </c:numRef>
          </c:val>
        </c:ser>
        <c:ser>
          <c:idx val="1"/>
          <c:order val="1"/>
          <c:tx>
            <c:strRef>
              <c:f>Centro!$Q$34</c:f>
              <c:strCache>
                <c:ptCount val="1"/>
                <c:pt idx="0">
                  <c:v>IGV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Centro!$R$32:$R$32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Centro!$R$34:$R$34</c:f>
              <c:numCache>
                <c:formatCode>#,##0.0</c:formatCode>
                <c:ptCount val="1"/>
                <c:pt idx="0">
                  <c:v>771.84273836999989</c:v>
                </c:pt>
              </c:numCache>
            </c:numRef>
          </c:val>
        </c:ser>
        <c:ser>
          <c:idx val="3"/>
          <c:order val="2"/>
          <c:tx>
            <c:strRef>
              <c:f>Centro!$Q$35</c:f>
              <c:strCache>
                <c:ptCount val="1"/>
                <c:pt idx="0">
                  <c:v>Otros Ingresos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Centro!$R$35</c:f>
              <c:numCache>
                <c:formatCode>#,##0.0</c:formatCode>
                <c:ptCount val="1"/>
                <c:pt idx="0">
                  <c:v>267.41672722000004</c:v>
                </c:pt>
              </c:numCache>
            </c:numRef>
          </c:val>
        </c:ser>
        <c:ser>
          <c:idx val="2"/>
          <c:order val="3"/>
          <c:tx>
            <c:strRef>
              <c:f>Centro!$Q$36</c:f>
              <c:strCache>
                <c:ptCount val="1"/>
                <c:pt idx="0">
                  <c:v>ISC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8801159602229639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Centro!$R$32:$R$32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Centro!$R$36:$R$36</c:f>
              <c:numCache>
                <c:formatCode>#,##0.0</c:formatCode>
                <c:ptCount val="1"/>
                <c:pt idx="0">
                  <c:v>9.2820012600000013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1301760"/>
        <c:axId val="91303296"/>
      </c:barChart>
      <c:catAx>
        <c:axId val="913017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/>
            </a:pPr>
            <a:endParaRPr lang="es-PE"/>
          </a:p>
        </c:txPr>
        <c:crossAx val="91303296"/>
        <c:crosses val="autoZero"/>
        <c:auto val="1"/>
        <c:lblAlgn val="ctr"/>
        <c:lblOffset val="100"/>
        <c:noMultiLvlLbl val="0"/>
      </c:catAx>
      <c:valAx>
        <c:axId val="91303296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extTo"/>
        <c:crossAx val="91301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244124174997352"/>
          <c:y val="0.32140189126443369"/>
          <c:w val="0.22917592592592592"/>
          <c:h val="0.31420972222222221"/>
        </c:manualLayout>
      </c:layout>
      <c:overlay val="0"/>
      <c:txPr>
        <a:bodyPr/>
        <a:lstStyle/>
        <a:p>
          <a:pPr>
            <a:defRPr sz="75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Composición de los Tributos Internos, 2017</a:t>
            </a:r>
          </a:p>
          <a:p>
            <a:pPr>
              <a:defRPr sz="1000"/>
            </a:pPr>
            <a:r>
              <a:rPr lang="en-US" sz="1000" b="0"/>
              <a:t>(Millones de S/)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7521185185185187"/>
          <c:y val="0.19731493055555555"/>
          <c:w val="0.70641777777777781"/>
          <c:h val="0.6896065972222221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Centro!$R$56:$R$65</c:f>
              <c:strCache>
                <c:ptCount val="10"/>
                <c:pt idx="0">
                  <c:v>   Tercera Categoría</c:v>
                </c:pt>
                <c:pt idx="1">
                  <c:v>   Quinta Categoría</c:v>
                </c:pt>
                <c:pt idx="2">
                  <c:v>   Régimen Mype Tributario</c:v>
                </c:pt>
                <c:pt idx="3">
                  <c:v>   Regularización</c:v>
                </c:pt>
                <c:pt idx="4">
                  <c:v>   Cuarta Categoría</c:v>
                </c:pt>
                <c:pt idx="5">
                  <c:v>   Otras Rentas</c:v>
                </c:pt>
                <c:pt idx="6">
                  <c:v>   Primera Categoría</c:v>
                </c:pt>
                <c:pt idx="7">
                  <c:v>   Segunda Categoría</c:v>
                </c:pt>
                <c:pt idx="8">
                  <c:v>   Régimen Especial del IR</c:v>
                </c:pt>
                <c:pt idx="9">
                  <c:v>   No domiciliados</c:v>
                </c:pt>
              </c:strCache>
            </c:strRef>
          </c:cat>
          <c:val>
            <c:numRef>
              <c:f>Centro!$S$56:$S$65</c:f>
              <c:numCache>
                <c:formatCode>General</c:formatCode>
                <c:ptCount val="10"/>
              </c:numCache>
            </c:numRef>
          </c:val>
        </c:ser>
        <c:ser>
          <c:idx val="1"/>
          <c:order val="1"/>
          <c:invertIfNegative val="0"/>
          <c:cat>
            <c:strRef>
              <c:f>Centro!$R$56:$R$65</c:f>
              <c:strCache>
                <c:ptCount val="10"/>
                <c:pt idx="0">
                  <c:v>   Tercera Categoría</c:v>
                </c:pt>
                <c:pt idx="1">
                  <c:v>   Quinta Categoría</c:v>
                </c:pt>
                <c:pt idx="2">
                  <c:v>   Régimen Mype Tributario</c:v>
                </c:pt>
                <c:pt idx="3">
                  <c:v>   Regularización</c:v>
                </c:pt>
                <c:pt idx="4">
                  <c:v>   Cuarta Categoría</c:v>
                </c:pt>
                <c:pt idx="5">
                  <c:v>   Otras Rentas</c:v>
                </c:pt>
                <c:pt idx="6">
                  <c:v>   Primera Categoría</c:v>
                </c:pt>
                <c:pt idx="7">
                  <c:v>   Segunda Categoría</c:v>
                </c:pt>
                <c:pt idx="8">
                  <c:v>   Régimen Especial del IR</c:v>
                </c:pt>
                <c:pt idx="9">
                  <c:v>   No domiciliados</c:v>
                </c:pt>
              </c:strCache>
            </c:strRef>
          </c:cat>
          <c:val>
            <c:numRef>
              <c:f>Centro!$T$56:$T$65</c:f>
              <c:numCache>
                <c:formatCode>General</c:formatCode>
                <c:ptCount val="10"/>
              </c:numCache>
            </c:numRef>
          </c:val>
        </c:ser>
        <c:ser>
          <c:idx val="2"/>
          <c:order val="2"/>
          <c:spPr>
            <a:ln>
              <a:solidFill>
                <a:schemeClr val="accent2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Centro!$R$56:$R$65</c:f>
              <c:strCache>
                <c:ptCount val="10"/>
                <c:pt idx="0">
                  <c:v>   Tercera Categoría</c:v>
                </c:pt>
                <c:pt idx="1">
                  <c:v>   Quinta Categoría</c:v>
                </c:pt>
                <c:pt idx="2">
                  <c:v>   Régimen Mype Tributario</c:v>
                </c:pt>
                <c:pt idx="3">
                  <c:v>   Regularización</c:v>
                </c:pt>
                <c:pt idx="4">
                  <c:v>   Cuarta Categoría</c:v>
                </c:pt>
                <c:pt idx="5">
                  <c:v>   Otras Rentas</c:v>
                </c:pt>
                <c:pt idx="6">
                  <c:v>   Primera Categoría</c:v>
                </c:pt>
                <c:pt idx="7">
                  <c:v>   Segunda Categoría</c:v>
                </c:pt>
                <c:pt idx="8">
                  <c:v>   Régimen Especial del IR</c:v>
                </c:pt>
                <c:pt idx="9">
                  <c:v>   No domiciliados</c:v>
                </c:pt>
              </c:strCache>
            </c:strRef>
          </c:cat>
          <c:val>
            <c:numRef>
              <c:f>Centro!$U$56:$U$65</c:f>
              <c:numCache>
                <c:formatCode>#,##0.0</c:formatCode>
                <c:ptCount val="10"/>
                <c:pt idx="0">
                  <c:v>337.11600100999993</c:v>
                </c:pt>
                <c:pt idx="1">
                  <c:v>172.21369050999996</c:v>
                </c:pt>
                <c:pt idx="2">
                  <c:v>91.491519840000009</c:v>
                </c:pt>
                <c:pt idx="3">
                  <c:v>87.986883959999986</c:v>
                </c:pt>
                <c:pt idx="4">
                  <c:v>36.09294302</c:v>
                </c:pt>
                <c:pt idx="5">
                  <c:v>34.375669340000002</c:v>
                </c:pt>
                <c:pt idx="6">
                  <c:v>34.342491260000003</c:v>
                </c:pt>
                <c:pt idx="7">
                  <c:v>32.336320049999998</c:v>
                </c:pt>
                <c:pt idx="8">
                  <c:v>31.588145619999999</c:v>
                </c:pt>
                <c:pt idx="9">
                  <c:v>11.078850840000001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91327488"/>
        <c:axId val="91361664"/>
      </c:barChart>
      <c:catAx>
        <c:axId val="91327488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850">
                <a:latin typeface="Arial Narrow" panose="020B0606020202030204" pitchFamily="34" charset="0"/>
              </a:defRPr>
            </a:pPr>
            <a:endParaRPr lang="es-PE"/>
          </a:p>
        </c:txPr>
        <c:crossAx val="91361664"/>
        <c:crosses val="autoZero"/>
        <c:auto val="1"/>
        <c:lblAlgn val="ctr"/>
        <c:lblOffset val="100"/>
        <c:noMultiLvlLbl val="0"/>
      </c:catAx>
      <c:valAx>
        <c:axId val="9136166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91327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Recaudación tributaria en la macro región centro (2007 - 2017)</a:t>
            </a:r>
          </a:p>
          <a:p>
            <a:pPr>
              <a:defRPr sz="1000"/>
            </a:pPr>
            <a:r>
              <a:rPr lang="en-US" sz="1000"/>
              <a:t>(Millones</a:t>
            </a:r>
            <a:r>
              <a:rPr lang="en-US" sz="1000" baseline="0"/>
              <a:t> de S/ y Var. % real)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48170286233295"/>
          <c:y val="0.18566041666666666"/>
          <c:w val="0.80038450271729211"/>
          <c:h val="0.65977152777777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Centro!$S$83</c:f>
              <c:strCache>
                <c:ptCount val="1"/>
                <c:pt idx="0">
                  <c:v>Tributos Internos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Centro!$R$84:$R$94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Centro!$S$84:$S$94</c:f>
              <c:numCache>
                <c:formatCode>#,##0.0</c:formatCode>
                <c:ptCount val="11"/>
                <c:pt idx="0">
                  <c:v>862.2735393399995</c:v>
                </c:pt>
                <c:pt idx="1">
                  <c:v>958.04667817999996</c:v>
                </c:pt>
                <c:pt idx="2">
                  <c:v>1012.7106824399997</c:v>
                </c:pt>
                <c:pt idx="3">
                  <c:v>976.34825664999971</c:v>
                </c:pt>
                <c:pt idx="4">
                  <c:v>1104.2393772099995</c:v>
                </c:pt>
                <c:pt idx="5">
                  <c:v>1412.2035373799997</c:v>
                </c:pt>
                <c:pt idx="6">
                  <c:v>1685.0690355199997</c:v>
                </c:pt>
                <c:pt idx="7">
                  <c:v>1876.6340178099997</c:v>
                </c:pt>
                <c:pt idx="8">
                  <c:v>1928.49577198</c:v>
                </c:pt>
                <c:pt idx="9">
                  <c:v>1951.4760211299997</c:v>
                </c:pt>
                <c:pt idx="10">
                  <c:v>1917.1639822999996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95200"/>
        <c:axId val="91396736"/>
      </c:barChart>
      <c:lineChart>
        <c:grouping val="standard"/>
        <c:varyColors val="0"/>
        <c:ser>
          <c:idx val="1"/>
          <c:order val="1"/>
          <c:tx>
            <c:strRef>
              <c:f>Centro!$T$83</c:f>
              <c:strCache>
                <c:ptCount val="1"/>
                <c:pt idx="0">
                  <c:v>Var. % Real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-3.4143700479201705E-2"/>
                  <c:y val="-0.1071781249999999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0520642470837587E-2"/>
                  <c:y val="-6.7490624999999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 b="1">
                    <a:solidFill>
                      <a:srgbClr val="0070C0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Centro!$R$84:$R$94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Centro!$T$84:$T$94</c:f>
              <c:numCache>
                <c:formatCode>0.0%</c:formatCode>
                <c:ptCount val="11"/>
                <c:pt idx="0">
                  <c:v>0.33152500515651973</c:v>
                </c:pt>
                <c:pt idx="1">
                  <c:v>5.0274118620265096E-2</c:v>
                </c:pt>
                <c:pt idx="2">
                  <c:v>2.6896888185895973E-2</c:v>
                </c:pt>
                <c:pt idx="3">
                  <c:v>-5.0410769327103755E-2</c:v>
                </c:pt>
                <c:pt idx="4">
                  <c:v>9.4124778547020727E-2</c:v>
                </c:pt>
                <c:pt idx="5">
                  <c:v>0.2337888415821312</c:v>
                </c:pt>
                <c:pt idx="6">
                  <c:v>0.16064368959436548</c:v>
                </c:pt>
                <c:pt idx="7">
                  <c:v>7.8680960576940961E-2</c:v>
                </c:pt>
                <c:pt idx="8">
                  <c:v>-7.5880405500737824E-3</c:v>
                </c:pt>
                <c:pt idx="9">
                  <c:v>-2.3172594376479339E-2</c:v>
                </c:pt>
                <c:pt idx="10">
                  <c:v>-4.4367451854655071E-2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08256"/>
        <c:axId val="91406720"/>
      </c:lineChart>
      <c:catAx>
        <c:axId val="9139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chemeClr val="bg1">
                <a:lumMod val="95000"/>
              </a:schemeClr>
            </a:solidFill>
          </a:ln>
        </c:spPr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91396736"/>
        <c:crossesAt val="0"/>
        <c:auto val="1"/>
        <c:lblAlgn val="ctr"/>
        <c:lblOffset val="100"/>
        <c:noMultiLvlLbl val="0"/>
      </c:catAx>
      <c:valAx>
        <c:axId val="91396736"/>
        <c:scaling>
          <c:orientation val="minMax"/>
          <c:max val="2470"/>
          <c:min val="-250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700">
                <a:solidFill>
                  <a:schemeClr val="bg1"/>
                </a:solidFill>
                <a:latin typeface="Arial Narrow" panose="020B0606020202030204" pitchFamily="34" charset="0"/>
              </a:defRPr>
            </a:pPr>
            <a:endParaRPr lang="es-PE"/>
          </a:p>
        </c:txPr>
        <c:crossAx val="91395200"/>
        <c:crosses val="autoZero"/>
        <c:crossBetween val="between"/>
      </c:valAx>
      <c:valAx>
        <c:axId val="91406720"/>
        <c:scaling>
          <c:orientation val="minMax"/>
          <c:max val="0.4"/>
          <c:min val="-5.000000000000001E-2"/>
        </c:scaling>
        <c:delete val="0"/>
        <c:axPos val="r"/>
        <c:numFmt formatCode="0.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700">
                <a:solidFill>
                  <a:schemeClr val="bg1"/>
                </a:solidFill>
                <a:latin typeface="Arial Narrow" panose="020B0606020202030204" pitchFamily="34" charset="0"/>
              </a:defRPr>
            </a:pPr>
            <a:endParaRPr lang="es-PE"/>
          </a:p>
        </c:txPr>
        <c:crossAx val="91408256"/>
        <c:crosses val="max"/>
        <c:crossBetween val="between"/>
      </c:valAx>
      <c:catAx>
        <c:axId val="91408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1406720"/>
        <c:crossesAt val="0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8871353343211478"/>
          <c:y val="0.19977326388888889"/>
          <c:w val="0.20221296296296296"/>
          <c:h val="0.14608055555555555"/>
        </c:manualLayout>
      </c:layout>
      <c:overlay val="0"/>
      <c:txPr>
        <a:bodyPr/>
        <a:lstStyle/>
        <a:p>
          <a:pPr>
            <a:defRPr sz="75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 sz="1000">
                <a:latin typeface="Arial Narrow" panose="020B0606020202030204" pitchFamily="34" charset="0"/>
              </a:rPr>
              <a:t>Macro Región Oriente: Contribuyentes activos</a:t>
            </a:r>
            <a:r>
              <a:rPr lang="es-PE" sz="1000" baseline="0">
                <a:latin typeface="Arial Narrow" panose="020B0606020202030204" pitchFamily="34" charset="0"/>
              </a:rPr>
              <a:t> a diciembre 2017</a:t>
            </a:r>
          </a:p>
          <a:p>
            <a:pPr>
              <a:defRPr/>
            </a:pPr>
            <a:r>
              <a:rPr lang="es-PE" sz="1000" baseline="0">
                <a:latin typeface="Arial Narrow" panose="020B0606020202030204" pitchFamily="34" charset="0"/>
              </a:rPr>
              <a:t>(Miles de contribuyentes)</a:t>
            </a:r>
            <a:endParaRPr lang="es-PE" sz="1000">
              <a:latin typeface="Arial Narrow" panose="020B060602020203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3250790791109386"/>
          <c:y val="0.25211805555555555"/>
          <c:w val="0.31825941945366482"/>
          <c:h val="0.59718749999999987"/>
        </c:manualLayout>
      </c:layout>
      <c:pieChart>
        <c:varyColors val="1"/>
        <c:ser>
          <c:idx val="0"/>
          <c:order val="0"/>
          <c:tx>
            <c:strRef>
              <c:f>Centro!$K$134</c:f>
              <c:strCache>
                <c:ptCount val="1"/>
                <c:pt idx="0">
                  <c:v>Contribuyentes</c:v>
                </c:pt>
              </c:strCache>
            </c:strRef>
          </c:tx>
          <c:dLbls>
            <c:dLbl>
              <c:idx val="0"/>
              <c:layout>
                <c:manualLayout>
                  <c:x val="0.13387398148148147"/>
                  <c:y val="0.11829895833333333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2.9081851851851852E-2"/>
                  <c:y val="7.7097569444444444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81611111111111"/>
                  <c:y val="-0.13628958333333333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6.3751481481481478E-2"/>
                  <c:y val="5.2104166666666667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Centro!$J$135:$J$138</c:f>
              <c:strCache>
                <c:ptCount val="4"/>
                <c:pt idx="0">
                  <c:v>Áncash</c:v>
                </c:pt>
                <c:pt idx="1">
                  <c:v>Apurímac</c:v>
                </c:pt>
                <c:pt idx="2">
                  <c:v>Ayacucho</c:v>
                </c:pt>
                <c:pt idx="3">
                  <c:v>Huancavelica</c:v>
                </c:pt>
              </c:strCache>
            </c:strRef>
          </c:cat>
          <c:val>
            <c:numRef>
              <c:f>Centro!$K$135:$K$138</c:f>
              <c:numCache>
                <c:formatCode>#,##0.0</c:formatCode>
                <c:ptCount val="4"/>
                <c:pt idx="0">
                  <c:v>240.74299999999999</c:v>
                </c:pt>
                <c:pt idx="1">
                  <c:v>77.569999999999993</c:v>
                </c:pt>
                <c:pt idx="2">
                  <c:v>118.72799999999999</c:v>
                </c:pt>
                <c:pt idx="3">
                  <c:v>57.052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161925</xdr:colOff>
      <xdr:row>6</xdr:row>
      <xdr:rowOff>137223</xdr:rowOff>
    </xdr:from>
    <xdr:to>
      <xdr:col>11</xdr:col>
      <xdr:colOff>533401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62075"/>
          <a:ext cx="3000376" cy="3038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14</xdr:col>
      <xdr:colOff>722779</xdr:colOff>
      <xdr:row>5</xdr:row>
      <xdr:rowOff>5043</xdr:rowOff>
    </xdr:from>
    <xdr:to>
      <xdr:col>15</xdr:col>
      <xdr:colOff>671232</xdr:colOff>
      <xdr:row>7</xdr:row>
      <xdr:rowOff>72278</xdr:rowOff>
    </xdr:to>
    <xdr:sp macro="" textlink="">
      <xdr:nvSpPr>
        <xdr:cNvPr id="10" name="9 Flecha derecha"/>
        <xdr:cNvSpPr/>
      </xdr:nvSpPr>
      <xdr:spPr>
        <a:xfrm>
          <a:off x="10914529" y="957543"/>
          <a:ext cx="672353" cy="4482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>
    <xdr:from>
      <xdr:col>16</xdr:col>
      <xdr:colOff>205585</xdr:colOff>
      <xdr:row>3</xdr:row>
      <xdr:rowOff>180826</xdr:rowOff>
    </xdr:from>
    <xdr:to>
      <xdr:col>16383</xdr:col>
      <xdr:colOff>185860</xdr:colOff>
      <xdr:row>19</xdr:row>
      <xdr:rowOff>37674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187414</xdr:colOff>
      <xdr:row>27</xdr:row>
      <xdr:rowOff>134669</xdr:rowOff>
    </xdr:from>
    <xdr:to>
      <xdr:col>16383</xdr:col>
      <xdr:colOff>156882</xdr:colOff>
      <xdr:row>42</xdr:row>
      <xdr:rowOff>138119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272638</xdr:colOff>
      <xdr:row>52</xdr:row>
      <xdr:rowOff>99271</xdr:rowOff>
    </xdr:from>
    <xdr:to>
      <xdr:col>16383</xdr:col>
      <xdr:colOff>251676</xdr:colOff>
      <xdr:row>67</xdr:row>
      <xdr:rowOff>121771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237001</xdr:colOff>
      <xdr:row>81</xdr:row>
      <xdr:rowOff>12809</xdr:rowOff>
    </xdr:from>
    <xdr:to>
      <xdr:col>16383</xdr:col>
      <xdr:colOff>217276</xdr:colOff>
      <xdr:row>96</xdr:row>
      <xdr:rowOff>35309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233358</xdr:colOff>
      <xdr:row>128</xdr:row>
      <xdr:rowOff>131989</xdr:rowOff>
    </xdr:from>
    <xdr:to>
      <xdr:col>16383</xdr:col>
      <xdr:colOff>217715</xdr:colOff>
      <xdr:row>143</xdr:row>
      <xdr:rowOff>154489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0.00437</cdr:x>
      <cdr:y>0.91919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3603" y="2647271"/>
          <a:ext cx="5376397" cy="2327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/>
            <a:t>Fuente: SUNAT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0.91919</cdr:y>
    </cdr:from>
    <cdr:to>
      <cdr:x>0.99563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47271"/>
          <a:ext cx="5376397" cy="2327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/>
            <a:t>Fuente: SUNAT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0.00437</cdr:x>
      <cdr:y>0.91919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3603" y="2647271"/>
          <a:ext cx="5376397" cy="2327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/>
            <a:t>Fuente: SUNAT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0.00437</cdr:x>
      <cdr:y>0.91391</cdr:y>
    </cdr:from>
    <cdr:to>
      <cdr:x>1</cdr:x>
      <cdr:y>0.99472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3603" y="2632075"/>
          <a:ext cx="5376397" cy="2327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/>
            <a:t>Fuente: SUNAT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0.0016</cdr:x>
      <cdr:y>0.91919</cdr:y>
    </cdr:from>
    <cdr:to>
      <cdr:x>0.99647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635" y="2647271"/>
          <a:ext cx="5376397" cy="2327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/>
            <a:t>Fuente: SUNAT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/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5" customHeight="1" x14ac:dyDescent="0.25"/>
    <row r="3" spans="2:18" ht="18" customHeight="1" x14ac:dyDescent="0.3">
      <c r="B3" s="173" t="s">
        <v>110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</row>
    <row r="4" spans="2:18" ht="19.5" customHeight="1" x14ac:dyDescent="0.25">
      <c r="B4" s="174" t="s">
        <v>116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</row>
    <row r="5" spans="2:18" ht="15" customHeight="1" x14ac:dyDescent="0.25">
      <c r="B5" s="175" t="s">
        <v>111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</row>
    <row r="6" spans="2:18" ht="15" customHeight="1" x14ac:dyDescent="0.25">
      <c r="J6" s="3"/>
    </row>
    <row r="7" spans="2:18" ht="15" customHeight="1" x14ac:dyDescent="0.25">
      <c r="J7" s="3"/>
    </row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5"/>
  <sheetViews>
    <sheetView workbookViewId="0">
      <selection activeCell="A7" sqref="A7"/>
    </sheetView>
  </sheetViews>
  <sheetFormatPr baseColWidth="10" defaultColWidth="0" defaultRowHeight="15" x14ac:dyDescent="0.25"/>
  <cols>
    <col min="1" max="1" width="11.7109375" style="1" customWidth="1"/>
    <col min="2" max="15" width="11.7109375" style="5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234" t="s">
        <v>124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</row>
    <row r="2" spans="2:15" ht="15" customHeight="1" x14ac:dyDescent="0.25"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</row>
    <row r="3" spans="2:15" x14ac:dyDescent="0.25">
      <c r="B3" s="69" t="str">
        <f>+B6</f>
        <v>1. Recaudación Tributos Internos (Soles)</v>
      </c>
      <c r="C3" s="70"/>
      <c r="D3" s="70"/>
      <c r="E3" s="70"/>
      <c r="F3" s="70"/>
      <c r="G3" s="70"/>
      <c r="H3" s="70"/>
      <c r="I3" s="69"/>
      <c r="J3" s="69" t="str">
        <f>+B72</f>
        <v>3. Recaudación Tributos Internos - Detalle de cargas Tributarias</v>
      </c>
      <c r="K3" s="70"/>
      <c r="L3" s="70"/>
      <c r="M3" s="42"/>
      <c r="N3" s="42"/>
      <c r="O3" s="42"/>
    </row>
    <row r="4" spans="2:15" x14ac:dyDescent="0.25">
      <c r="B4" s="69" t="str">
        <f>+B28</f>
        <v>2. Ingresos Tributarios recaudados por la SUNAT  2007-2017, en soles</v>
      </c>
      <c r="C4" s="69"/>
      <c r="D4" s="69"/>
      <c r="E4" s="69"/>
      <c r="F4" s="69"/>
      <c r="G4" s="69"/>
      <c r="H4" s="71"/>
      <c r="I4" s="69"/>
      <c r="J4" s="69" t="str">
        <f>+B107</f>
        <v>4. Número de contribuyentes activos por región</v>
      </c>
      <c r="K4" s="71"/>
      <c r="L4" s="71"/>
      <c r="M4" s="48"/>
      <c r="N4" s="48"/>
      <c r="O4" s="48"/>
    </row>
    <row r="5" spans="2:15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5" x14ac:dyDescent="0.25">
      <c r="B6" s="68" t="s">
        <v>51</v>
      </c>
      <c r="C6" s="96"/>
      <c r="D6" s="96"/>
      <c r="E6" s="96"/>
      <c r="F6" s="96"/>
      <c r="G6" s="97"/>
      <c r="H6" s="97"/>
      <c r="I6" s="97"/>
      <c r="J6" s="97"/>
      <c r="K6" s="97"/>
      <c r="L6" s="97"/>
      <c r="M6" s="97"/>
      <c r="N6" s="97"/>
      <c r="O6" s="30"/>
    </row>
    <row r="7" spans="2:15" ht="15" customHeight="1" x14ac:dyDescent="0.25">
      <c r="B7" s="118"/>
      <c r="C7" s="213" t="str">
        <f>+CONCATENATE("Durante el 2017  en la región se recaudaron S/ ", FIXED(G13/1000,1)," millones por tributos internos,  ", +IF(L13&gt;0, "Un aumento en", "Una reducción de")," ",FIXED(100*L13,1),"% respecto del 2016. Mientras que en terminos reales (quitando la inflación del periodo) la recaudación habría ", IF(LM13&gt;0,"crecido","disminuido")," en ", FIXED(100*M13,1),"%  Es así que se recaudaron en el 2017:  S/ ",FIXED(G14/1000,1)," millones por Impuesto a la Renta, S/ ", FIXED(G17/1000,1)," millones por Impuesto a la producción y el Consumo y solo S/ ",FIXED(G20/1000,1)," millones por otros conceptos.")</f>
        <v>Durante el 2017  en la región se recaudaron S/ 459.8 millones por tributos internos,  Una reducción de -5.7% respecto del 2016. Mientras que en terminos reales (quitando la inflación del periodo) la recaudación habría disminuido en -8.2%  Es así que se recaudaron en el 2017:  S/ 221.7 millones por Impuesto a la Renta, S/ 161.7 millones por Impuesto a la producción y el Consumo y solo S/ 76.5 millones por otros conceptos.</v>
      </c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34"/>
    </row>
    <row r="8" spans="2:15" x14ac:dyDescent="0.25">
      <c r="B8" s="101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34"/>
    </row>
    <row r="9" spans="2:15" ht="15" customHeight="1" x14ac:dyDescent="0.25">
      <c r="B9" s="101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31"/>
    </row>
    <row r="10" spans="2:15" x14ac:dyDescent="0.25">
      <c r="B10" s="101"/>
      <c r="C10" s="100"/>
      <c r="D10" s="199" t="s">
        <v>52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00"/>
      <c r="O10" s="31"/>
    </row>
    <row r="11" spans="2:15" ht="15" customHeight="1" x14ac:dyDescent="0.25">
      <c r="B11" s="17"/>
      <c r="C11" s="6"/>
      <c r="D11" s="206" t="s">
        <v>10</v>
      </c>
      <c r="E11" s="207"/>
      <c r="F11" s="208"/>
      <c r="G11" s="197">
        <v>2017</v>
      </c>
      <c r="H11" s="197"/>
      <c r="I11" s="197">
        <v>2016</v>
      </c>
      <c r="J11" s="197"/>
      <c r="K11" s="198" t="s">
        <v>53</v>
      </c>
      <c r="L11" s="198"/>
      <c r="M11" s="40" t="s">
        <v>54</v>
      </c>
      <c r="N11" s="6"/>
      <c r="O11" s="31"/>
    </row>
    <row r="12" spans="2:15" ht="15" customHeight="1" thickBot="1" x14ac:dyDescent="0.3">
      <c r="B12" s="17"/>
      <c r="C12" s="6"/>
      <c r="D12" s="209"/>
      <c r="E12" s="210"/>
      <c r="F12" s="211"/>
      <c r="G12" s="29" t="s">
        <v>50</v>
      </c>
      <c r="H12" s="29" t="s">
        <v>6</v>
      </c>
      <c r="I12" s="29" t="s">
        <v>50</v>
      </c>
      <c r="J12" s="29" t="s">
        <v>6</v>
      </c>
      <c r="K12" s="29" t="s">
        <v>50</v>
      </c>
      <c r="L12" s="29" t="s">
        <v>7</v>
      </c>
      <c r="M12" s="29" t="s">
        <v>55</v>
      </c>
      <c r="N12" s="6"/>
      <c r="O12" s="31"/>
    </row>
    <row r="13" spans="2:15" ht="15.75" customHeight="1" thickTop="1" x14ac:dyDescent="0.25">
      <c r="B13" s="17"/>
      <c r="C13" s="6"/>
      <c r="D13" s="201" t="s">
        <v>47</v>
      </c>
      <c r="E13" s="202"/>
      <c r="F13" s="203"/>
      <c r="G13" s="54">
        <f>+G14+G17+G20</f>
        <v>459842.74349999998</v>
      </c>
      <c r="H13" s="115"/>
      <c r="I13" s="54">
        <f>+I14+I17+I20</f>
        <v>487452.05722999992</v>
      </c>
      <c r="J13" s="115"/>
      <c r="K13" s="54">
        <f>+G13-I13</f>
        <v>-27609.313729999936</v>
      </c>
      <c r="L13" s="59">
        <f>+IF(I13=0,"  - ",G13/I13-1)</f>
        <v>-5.6640059920749719E-2</v>
      </c>
      <c r="M13" s="59">
        <v>-8.2360032370996539E-2</v>
      </c>
      <c r="N13" s="6"/>
      <c r="O13" s="31"/>
    </row>
    <row r="14" spans="2:15" x14ac:dyDescent="0.25">
      <c r="B14" s="17"/>
      <c r="C14" s="6"/>
      <c r="D14" s="204" t="s">
        <v>11</v>
      </c>
      <c r="E14" s="204"/>
      <c r="F14" s="204"/>
      <c r="G14" s="51">
        <v>221669.53320999997</v>
      </c>
      <c r="H14" s="56">
        <f t="shared" ref="H14:H20" si="0">+G14/G$13</f>
        <v>0.48205508588176726</v>
      </c>
      <c r="I14" s="51">
        <v>254661.67848999996</v>
      </c>
      <c r="J14" s="56">
        <f t="shared" ref="J14:J20" si="1">+I14/I$13</f>
        <v>0.52243430859055773</v>
      </c>
      <c r="K14" s="60">
        <f>+G14-I14</f>
        <v>-32992.145279999997</v>
      </c>
      <c r="L14" s="61">
        <f t="shared" ref="L14:L22" si="2">+IF(I14=0,"  - ",G14/I14-1)</f>
        <v>-0.12955284625321251</v>
      </c>
      <c r="M14" s="61">
        <v>-0.15328490849435694</v>
      </c>
      <c r="N14" s="6"/>
      <c r="O14" s="31"/>
    </row>
    <row r="15" spans="2:15" x14ac:dyDescent="0.25">
      <c r="B15" s="17"/>
      <c r="C15" s="6"/>
      <c r="D15" s="205" t="s">
        <v>12</v>
      </c>
      <c r="E15" s="205"/>
      <c r="F15" s="205"/>
      <c r="G15" s="52">
        <v>112184.60444</v>
      </c>
      <c r="H15" s="57">
        <f t="shared" si="0"/>
        <v>0.24396297653004065</v>
      </c>
      <c r="I15" s="52">
        <v>158622.98419999998</v>
      </c>
      <c r="J15" s="57">
        <f t="shared" si="1"/>
        <v>0.32541248282219298</v>
      </c>
      <c r="K15" s="52">
        <f t="shared" ref="K15:K22" si="3">+G15-I15</f>
        <v>-46438.379759999982</v>
      </c>
      <c r="L15" s="62">
        <f t="shared" si="2"/>
        <v>-0.29275946354311488</v>
      </c>
      <c r="M15" s="62">
        <v>-0.31204182475069464</v>
      </c>
      <c r="N15" s="6"/>
      <c r="O15" s="31"/>
    </row>
    <row r="16" spans="2:15" x14ac:dyDescent="0.25">
      <c r="B16" s="17"/>
      <c r="C16" s="6"/>
      <c r="D16" s="205" t="s">
        <v>13</v>
      </c>
      <c r="E16" s="205"/>
      <c r="F16" s="205"/>
      <c r="G16" s="52">
        <v>36277.908530000001</v>
      </c>
      <c r="H16" s="57">
        <f t="shared" si="0"/>
        <v>7.8891988713093608E-2</v>
      </c>
      <c r="I16" s="52">
        <v>35347.738319999989</v>
      </c>
      <c r="J16" s="57">
        <f t="shared" si="1"/>
        <v>7.2515312625548056E-2</v>
      </c>
      <c r="K16" s="52">
        <f t="shared" si="3"/>
        <v>930.17021000001114</v>
      </c>
      <c r="L16" s="62">
        <f t="shared" si="2"/>
        <v>2.6314843727178738E-2</v>
      </c>
      <c r="M16" s="62">
        <v>-1.666829422652838E-3</v>
      </c>
      <c r="N16" s="6"/>
      <c r="O16" s="31"/>
    </row>
    <row r="17" spans="2:15" x14ac:dyDescent="0.25">
      <c r="B17" s="17"/>
      <c r="C17" s="6"/>
      <c r="D17" s="204" t="s">
        <v>14</v>
      </c>
      <c r="E17" s="204"/>
      <c r="F17" s="204"/>
      <c r="G17" s="51">
        <v>161670.86882999999</v>
      </c>
      <c r="H17" s="56">
        <f t="shared" si="0"/>
        <v>0.35157860184869916</v>
      </c>
      <c r="I17" s="51">
        <v>161840.20461999995</v>
      </c>
      <c r="J17" s="56">
        <f t="shared" si="1"/>
        <v>0.33201255840353772</v>
      </c>
      <c r="K17" s="60">
        <f t="shared" si="3"/>
        <v>-169.3357899999537</v>
      </c>
      <c r="L17" s="61">
        <f t="shared" si="2"/>
        <v>-1.0463147299989428E-3</v>
      </c>
      <c r="M17" s="61">
        <v>-2.8282007250563845E-2</v>
      </c>
      <c r="N17" s="6"/>
      <c r="O17" s="31"/>
    </row>
    <row r="18" spans="2:15" x14ac:dyDescent="0.25">
      <c r="B18" s="17"/>
      <c r="C18" s="6"/>
      <c r="D18" s="205" t="s">
        <v>15</v>
      </c>
      <c r="E18" s="205"/>
      <c r="F18" s="205"/>
      <c r="G18" s="53">
        <v>161590.05080999999</v>
      </c>
      <c r="H18" s="58">
        <f t="shared" si="0"/>
        <v>0.35140285041814517</v>
      </c>
      <c r="I18" s="53">
        <v>161767.43062999996</v>
      </c>
      <c r="J18" s="58">
        <f t="shared" si="1"/>
        <v>0.33186326374179487</v>
      </c>
      <c r="K18" s="63">
        <f t="shared" si="3"/>
        <v>-177.37981999997282</v>
      </c>
      <c r="L18" s="64">
        <f t="shared" si="2"/>
        <v>-1.0965113268422977E-3</v>
      </c>
      <c r="M18" s="64">
        <v>-2.8330835276373811E-2</v>
      </c>
      <c r="N18" s="6"/>
      <c r="O18" s="31"/>
    </row>
    <row r="19" spans="2:15" x14ac:dyDescent="0.25">
      <c r="B19" s="17"/>
      <c r="C19" s="6"/>
      <c r="D19" s="205" t="s">
        <v>16</v>
      </c>
      <c r="E19" s="205"/>
      <c r="F19" s="205"/>
      <c r="G19" s="53">
        <v>80.818020000000004</v>
      </c>
      <c r="H19" s="58">
        <f t="shared" si="0"/>
        <v>1.7575143055399765E-4</v>
      </c>
      <c r="I19" s="53">
        <v>72.773989999999998</v>
      </c>
      <c r="J19" s="58">
        <f t="shared" si="1"/>
        <v>1.4929466174283112E-4</v>
      </c>
      <c r="K19" s="63">
        <f t="shared" si="3"/>
        <v>8.0440300000000065</v>
      </c>
      <c r="L19" s="64">
        <f t="shared" si="2"/>
        <v>0.11053440934048009</v>
      </c>
      <c r="M19" s="64">
        <v>8.0256555469677915E-2</v>
      </c>
      <c r="N19" s="6"/>
      <c r="O19" s="31"/>
    </row>
    <row r="20" spans="2:15" x14ac:dyDescent="0.25">
      <c r="B20" s="17"/>
      <c r="C20" s="6"/>
      <c r="D20" s="204" t="s">
        <v>17</v>
      </c>
      <c r="E20" s="204"/>
      <c r="F20" s="204"/>
      <c r="G20" s="51">
        <v>76502.341459999996</v>
      </c>
      <c r="H20" s="56">
        <f t="shared" si="0"/>
        <v>0.1663663122695335</v>
      </c>
      <c r="I20" s="51">
        <v>70950.174120000011</v>
      </c>
      <c r="J20" s="56">
        <f t="shared" si="1"/>
        <v>0.14555313300590461</v>
      </c>
      <c r="K20" s="60">
        <f t="shared" si="3"/>
        <v>5552.1673399999854</v>
      </c>
      <c r="L20" s="61">
        <f t="shared" si="2"/>
        <v>7.8254456861648336E-2</v>
      </c>
      <c r="M20" s="61">
        <v>4.885669069987153E-2</v>
      </c>
      <c r="N20" s="6"/>
      <c r="O20" s="31"/>
    </row>
    <row r="21" spans="2:15" ht="15" customHeight="1" x14ac:dyDescent="0.25">
      <c r="B21" s="17"/>
      <c r="C21" s="6"/>
      <c r="D21" s="224" t="s">
        <v>48</v>
      </c>
      <c r="E21" s="225"/>
      <c r="F21" s="226"/>
      <c r="G21" s="109">
        <v>0</v>
      </c>
      <c r="H21" s="116"/>
      <c r="I21" s="109">
        <v>0</v>
      </c>
      <c r="J21" s="116"/>
      <c r="K21" s="109">
        <f t="shared" si="3"/>
        <v>0</v>
      </c>
      <c r="L21" s="65" t="str">
        <f t="shared" si="2"/>
        <v xml:space="preserve">  - </v>
      </c>
      <c r="M21" s="65">
        <v>0</v>
      </c>
      <c r="N21" s="6"/>
      <c r="O21" s="31"/>
    </row>
    <row r="22" spans="2:15" ht="15" customHeight="1" x14ac:dyDescent="0.25">
      <c r="B22" s="17"/>
      <c r="C22" s="6"/>
      <c r="D22" s="227" t="s">
        <v>49</v>
      </c>
      <c r="E22" s="228"/>
      <c r="F22" s="229"/>
      <c r="G22" s="55">
        <v>459842.74349999998</v>
      </c>
      <c r="H22" s="117"/>
      <c r="I22" s="55">
        <v>487452.05722999992</v>
      </c>
      <c r="J22" s="117"/>
      <c r="K22" s="55">
        <f t="shared" si="3"/>
        <v>-27609.313729999936</v>
      </c>
      <c r="L22" s="66">
        <f t="shared" si="2"/>
        <v>-5.6640059920749719E-2</v>
      </c>
      <c r="M22" s="66">
        <v>-8.2360032370996539E-2</v>
      </c>
      <c r="N22" s="6"/>
      <c r="O22" s="31"/>
    </row>
    <row r="23" spans="2:15" x14ac:dyDescent="0.25">
      <c r="B23" s="17"/>
      <c r="C23" s="6"/>
      <c r="D23" s="110" t="s">
        <v>18</v>
      </c>
      <c r="E23" s="111"/>
      <c r="F23" s="111"/>
      <c r="G23" s="112"/>
      <c r="H23" s="113"/>
      <c r="I23" s="112"/>
      <c r="J23" s="113"/>
      <c r="K23" s="114"/>
      <c r="L23" s="113"/>
      <c r="M23" s="100"/>
      <c r="N23" s="6"/>
      <c r="O23" s="31"/>
    </row>
    <row r="24" spans="2:15" x14ac:dyDescent="0.25">
      <c r="B24" s="17"/>
      <c r="C24" s="6"/>
      <c r="D24" s="232" t="s">
        <v>56</v>
      </c>
      <c r="E24" s="232"/>
      <c r="F24" s="232"/>
      <c r="G24" s="232"/>
      <c r="H24" s="232"/>
      <c r="I24" s="232"/>
      <c r="J24" s="232"/>
      <c r="K24" s="232"/>
      <c r="L24" s="232"/>
      <c r="M24" s="232"/>
      <c r="N24" s="6"/>
      <c r="O24" s="31"/>
    </row>
    <row r="25" spans="2:15" x14ac:dyDescent="0.25">
      <c r="B25" s="18"/>
      <c r="C25" s="19"/>
      <c r="D25" s="19"/>
      <c r="E25" s="19"/>
      <c r="F25" s="20"/>
      <c r="G25" s="20"/>
      <c r="H25" s="20"/>
      <c r="I25" s="20"/>
      <c r="J25" s="20"/>
      <c r="K25" s="20"/>
      <c r="L25" s="19"/>
      <c r="M25" s="19"/>
      <c r="N25" s="19"/>
      <c r="O25" s="32"/>
    </row>
    <row r="26" spans="2:15" x14ac:dyDescent="0.25">
      <c r="F26" s="21"/>
      <c r="G26" s="21"/>
      <c r="H26" s="21"/>
      <c r="I26" s="21"/>
      <c r="J26" s="21"/>
      <c r="K26" s="21"/>
    </row>
    <row r="28" spans="2:15" x14ac:dyDescent="0.25">
      <c r="B28" s="68" t="s">
        <v>73</v>
      </c>
      <c r="C28" s="96"/>
      <c r="D28" s="96"/>
      <c r="E28" s="96"/>
      <c r="F28" s="96"/>
      <c r="G28" s="97"/>
      <c r="H28" s="97"/>
      <c r="I28" s="97"/>
      <c r="J28" s="97"/>
      <c r="K28" s="97"/>
      <c r="L28" s="97"/>
      <c r="M28" s="97"/>
      <c r="N28" s="97"/>
      <c r="O28" s="30"/>
    </row>
    <row r="29" spans="2:15" x14ac:dyDescent="0.25">
      <c r="B29" s="98"/>
      <c r="C29" s="99"/>
      <c r="D29" s="99"/>
      <c r="E29" s="99"/>
      <c r="F29" s="99"/>
      <c r="G29" s="100"/>
      <c r="H29" s="100"/>
      <c r="I29" s="100"/>
      <c r="J29" s="100"/>
      <c r="K29" s="100"/>
      <c r="L29" s="100"/>
      <c r="M29" s="100"/>
      <c r="N29" s="100"/>
      <c r="O29" s="31"/>
    </row>
    <row r="30" spans="2:15" x14ac:dyDescent="0.25">
      <c r="B30" s="101"/>
      <c r="C30" s="181" t="s">
        <v>70</v>
      </c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35"/>
    </row>
    <row r="31" spans="2:15" x14ac:dyDescent="0.25">
      <c r="B31" s="101"/>
      <c r="C31" s="182" t="s">
        <v>69</v>
      </c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35"/>
    </row>
    <row r="32" spans="2:15" ht="15" customHeight="1" x14ac:dyDescent="0.25">
      <c r="B32" s="17"/>
      <c r="C32" s="94" t="s">
        <v>37</v>
      </c>
      <c r="D32" s="95">
        <v>2007</v>
      </c>
      <c r="E32" s="95">
        <v>2008</v>
      </c>
      <c r="F32" s="95">
        <v>2009</v>
      </c>
      <c r="G32" s="95">
        <v>2010</v>
      </c>
      <c r="H32" s="95">
        <v>2011</v>
      </c>
      <c r="I32" s="95">
        <v>2012</v>
      </c>
      <c r="J32" s="95">
        <v>2013</v>
      </c>
      <c r="K32" s="95">
        <v>2014</v>
      </c>
      <c r="L32" s="95">
        <v>2015</v>
      </c>
      <c r="M32" s="95">
        <v>2016</v>
      </c>
      <c r="N32" s="95">
        <v>2017</v>
      </c>
      <c r="O32" s="31"/>
    </row>
    <row r="33" spans="2:15" x14ac:dyDescent="0.25">
      <c r="B33" s="17"/>
      <c r="C33" s="103" t="s">
        <v>35</v>
      </c>
      <c r="D33" s="102">
        <v>237584.05926999991</v>
      </c>
      <c r="E33" s="102">
        <v>263661.37632000004</v>
      </c>
      <c r="F33" s="102">
        <v>261036.26130999986</v>
      </c>
      <c r="G33" s="102">
        <v>269571.42178999988</v>
      </c>
      <c r="H33" s="102">
        <v>314081.08999999973</v>
      </c>
      <c r="I33" s="102">
        <v>352511.68260999984</v>
      </c>
      <c r="J33" s="102">
        <v>373179.66931999975</v>
      </c>
      <c r="K33" s="102">
        <v>418580.64216999983</v>
      </c>
      <c r="L33" s="102">
        <v>452389.10722999991</v>
      </c>
      <c r="M33" s="102">
        <v>487452.05722999992</v>
      </c>
      <c r="N33" s="102">
        <v>459842.74349999998</v>
      </c>
      <c r="O33" s="31"/>
    </row>
    <row r="34" spans="2:15" x14ac:dyDescent="0.25">
      <c r="B34" s="17"/>
      <c r="C34" s="104" t="s">
        <v>38</v>
      </c>
      <c r="D34" s="52">
        <v>118628.54506999989</v>
      </c>
      <c r="E34" s="52">
        <v>142436.46449000001</v>
      </c>
      <c r="F34" s="52">
        <v>131138.09736999989</v>
      </c>
      <c r="G34" s="52">
        <v>131614.01726999995</v>
      </c>
      <c r="H34" s="52">
        <v>169628.98710999993</v>
      </c>
      <c r="I34" s="52">
        <v>175841.51873999991</v>
      </c>
      <c r="J34" s="52">
        <v>185357.40666999991</v>
      </c>
      <c r="K34" s="52">
        <v>194631.1918099999</v>
      </c>
      <c r="L34" s="52">
        <v>229328.60572999998</v>
      </c>
      <c r="M34" s="52">
        <v>254661.67848999996</v>
      </c>
      <c r="N34" s="52">
        <v>221669.53320999997</v>
      </c>
      <c r="O34" s="31"/>
    </row>
    <row r="35" spans="2:15" x14ac:dyDescent="0.25">
      <c r="B35" s="17"/>
      <c r="C35" s="104" t="s">
        <v>65</v>
      </c>
      <c r="D35" s="52">
        <v>79868.630429999903</v>
      </c>
      <c r="E35" s="52">
        <v>99132.923020000002</v>
      </c>
      <c r="F35" s="52">
        <v>94396.820479999893</v>
      </c>
      <c r="G35" s="52">
        <v>90468.857299999974</v>
      </c>
      <c r="H35" s="52">
        <v>113000.83920999993</v>
      </c>
      <c r="I35" s="52">
        <v>112289.83020999993</v>
      </c>
      <c r="J35" s="52">
        <v>114427.01587999995</v>
      </c>
      <c r="K35" s="52">
        <v>113416.97407999991</v>
      </c>
      <c r="L35" s="52">
        <v>135859.28694999995</v>
      </c>
      <c r="M35" s="52">
        <v>158622.98419999998</v>
      </c>
      <c r="N35" s="52">
        <v>112184.60444</v>
      </c>
      <c r="O35" s="31"/>
    </row>
    <row r="36" spans="2:15" x14ac:dyDescent="0.25">
      <c r="B36" s="17"/>
      <c r="C36" s="104" t="s">
        <v>66</v>
      </c>
      <c r="D36" s="52">
        <v>14107.84404</v>
      </c>
      <c r="E36" s="52">
        <v>16771.07041</v>
      </c>
      <c r="F36" s="52">
        <v>17888.282380000001</v>
      </c>
      <c r="G36" s="52">
        <v>20304.047320000001</v>
      </c>
      <c r="H36" s="52">
        <v>26897.682899999993</v>
      </c>
      <c r="I36" s="52">
        <v>31095.189089999985</v>
      </c>
      <c r="J36" s="52">
        <v>27687.511559999992</v>
      </c>
      <c r="K36" s="52">
        <v>31888.875299999985</v>
      </c>
      <c r="L36" s="52">
        <v>28893.186999999998</v>
      </c>
      <c r="M36" s="52">
        <v>35347.738319999989</v>
      </c>
      <c r="N36" s="52">
        <v>36277.908530000001</v>
      </c>
      <c r="O36" s="31"/>
    </row>
    <row r="37" spans="2:15" x14ac:dyDescent="0.25">
      <c r="B37" s="17"/>
      <c r="C37" s="104" t="s">
        <v>39</v>
      </c>
      <c r="D37" s="52">
        <v>90196.878639999893</v>
      </c>
      <c r="E37" s="52">
        <v>80434.491219999996</v>
      </c>
      <c r="F37" s="52">
        <v>88258.023899999898</v>
      </c>
      <c r="G37" s="52">
        <v>91023.06807999991</v>
      </c>
      <c r="H37" s="52">
        <v>90714.523269999918</v>
      </c>
      <c r="I37" s="52">
        <v>104017.58835999988</v>
      </c>
      <c r="J37" s="52">
        <v>111254.77160999988</v>
      </c>
      <c r="K37" s="52">
        <v>148373.9109299999</v>
      </c>
      <c r="L37" s="52">
        <v>145994.84881999993</v>
      </c>
      <c r="M37" s="52">
        <v>161767.43062999996</v>
      </c>
      <c r="N37" s="52">
        <v>161590.05080999999</v>
      </c>
      <c r="O37" s="31"/>
    </row>
    <row r="38" spans="2:15" x14ac:dyDescent="0.25">
      <c r="B38" s="17"/>
      <c r="C38" s="104" t="s">
        <v>40</v>
      </c>
      <c r="D38" s="52">
        <v>39.695050000000002</v>
      </c>
      <c r="E38" s="52">
        <v>70.406080000000003</v>
      </c>
      <c r="F38" s="52">
        <v>36.79795</v>
      </c>
      <c r="G38" s="52">
        <v>27.187079999999998</v>
      </c>
      <c r="H38" s="52">
        <v>38.903979999999997</v>
      </c>
      <c r="I38" s="52">
        <v>92.480969999999999</v>
      </c>
      <c r="J38" s="52">
        <v>87.178939999999997</v>
      </c>
      <c r="K38" s="52">
        <v>49.219000000000008</v>
      </c>
      <c r="L38" s="52">
        <v>72.598010000000002</v>
      </c>
      <c r="M38" s="52">
        <v>72.773989999999998</v>
      </c>
      <c r="N38" s="52">
        <v>80.818020000000004</v>
      </c>
      <c r="O38" s="31"/>
    </row>
    <row r="39" spans="2:15" x14ac:dyDescent="0.25">
      <c r="B39" s="25"/>
      <c r="C39" s="105" t="s">
        <v>48</v>
      </c>
      <c r="D39" s="102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31"/>
    </row>
    <row r="40" spans="2:15" x14ac:dyDescent="0.25">
      <c r="B40" s="26"/>
      <c r="C40" s="106" t="s">
        <v>67</v>
      </c>
      <c r="D40" s="89">
        <v>237584.05926999991</v>
      </c>
      <c r="E40" s="89">
        <v>263661.37632000004</v>
      </c>
      <c r="F40" s="89">
        <v>261036.26130999986</v>
      </c>
      <c r="G40" s="89">
        <v>269571.42178999988</v>
      </c>
      <c r="H40" s="89">
        <v>314081.08999999973</v>
      </c>
      <c r="I40" s="89">
        <v>352511.68260999984</v>
      </c>
      <c r="J40" s="89">
        <v>373179.66931999975</v>
      </c>
      <c r="K40" s="89">
        <v>418580.64216999983</v>
      </c>
      <c r="L40" s="89">
        <v>452389.10722999991</v>
      </c>
      <c r="M40" s="89">
        <v>487452.05722999992</v>
      </c>
      <c r="N40" s="89">
        <v>459842.74349999998</v>
      </c>
      <c r="O40" s="31"/>
    </row>
    <row r="41" spans="2:15" x14ac:dyDescent="0.25">
      <c r="B41" s="26"/>
      <c r="C41" s="215" t="s">
        <v>68</v>
      </c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31"/>
    </row>
    <row r="42" spans="2:15" x14ac:dyDescent="0.25">
      <c r="B42" s="27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36"/>
    </row>
    <row r="43" spans="2:15" x14ac:dyDescent="0.25">
      <c r="B43" s="27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6"/>
    </row>
    <row r="44" spans="2:15" x14ac:dyDescent="0.25">
      <c r="B44" s="27"/>
      <c r="C44" s="181" t="s">
        <v>71</v>
      </c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36"/>
    </row>
    <row r="45" spans="2:15" x14ac:dyDescent="0.25">
      <c r="B45" s="27"/>
      <c r="C45" s="182" t="s">
        <v>72</v>
      </c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36"/>
    </row>
    <row r="46" spans="2:15" x14ac:dyDescent="0.25">
      <c r="B46" s="27"/>
      <c r="C46" s="94" t="s">
        <v>37</v>
      </c>
      <c r="D46" s="95">
        <v>2007</v>
      </c>
      <c r="E46" s="95">
        <v>2008</v>
      </c>
      <c r="F46" s="95">
        <v>2009</v>
      </c>
      <c r="G46" s="95">
        <v>2010</v>
      </c>
      <c r="H46" s="95">
        <v>2011</v>
      </c>
      <c r="I46" s="95">
        <v>2012</v>
      </c>
      <c r="J46" s="95">
        <v>2013</v>
      </c>
      <c r="K46" s="95">
        <v>2014</v>
      </c>
      <c r="L46" s="95">
        <v>2015</v>
      </c>
      <c r="M46" s="95">
        <v>2016</v>
      </c>
      <c r="N46" s="95">
        <v>2017</v>
      </c>
      <c r="O46" s="36"/>
    </row>
    <row r="47" spans="2:15" x14ac:dyDescent="0.25">
      <c r="B47" s="27"/>
      <c r="C47" s="103" t="s">
        <v>35</v>
      </c>
      <c r="D47" s="107">
        <v>0.24125336374756801</v>
      </c>
      <c r="E47" s="107">
        <v>0.10976038177866476</v>
      </c>
      <c r="F47" s="107">
        <v>-9.956388177288944E-3</v>
      </c>
      <c r="G47" s="107">
        <v>3.2697221593531278E-2</v>
      </c>
      <c r="H47" s="107">
        <v>0.16511271081499701</v>
      </c>
      <c r="I47" s="107">
        <v>0.12235882335354908</v>
      </c>
      <c r="J47" s="107">
        <v>5.8630643265420224E-2</v>
      </c>
      <c r="K47" s="107">
        <v>0.12165982389321695</v>
      </c>
      <c r="L47" s="107">
        <v>8.0769299040516218E-2</v>
      </c>
      <c r="M47" s="107">
        <v>7.7506176518466807E-2</v>
      </c>
      <c r="N47" s="107">
        <v>-5.6640059920749719E-2</v>
      </c>
      <c r="O47" s="36"/>
    </row>
    <row r="48" spans="2:15" x14ac:dyDescent="0.25">
      <c r="B48" s="27"/>
      <c r="C48" s="104" t="s">
        <v>38</v>
      </c>
      <c r="D48" s="62">
        <v>0.24609061514380692</v>
      </c>
      <c r="E48" s="62">
        <v>0.20069300694829928</v>
      </c>
      <c r="F48" s="62">
        <v>-7.932215363849715E-2</v>
      </c>
      <c r="G48" s="62">
        <v>3.6291505637549015E-3</v>
      </c>
      <c r="H48" s="62">
        <v>0.2888367867536028</v>
      </c>
      <c r="I48" s="62">
        <v>3.6624233486528546E-2</v>
      </c>
      <c r="J48" s="62">
        <v>5.4116274689768984E-2</v>
      </c>
      <c r="K48" s="62">
        <v>5.0031910278667935E-2</v>
      </c>
      <c r="L48" s="62">
        <v>0.17827262730771287</v>
      </c>
      <c r="M48" s="62">
        <v>0.11046625727025905</v>
      </c>
      <c r="N48" s="62">
        <v>-0.12955284625321251</v>
      </c>
      <c r="O48" s="36"/>
    </row>
    <row r="49" spans="2:15" x14ac:dyDescent="0.25">
      <c r="B49" s="27"/>
      <c r="C49" s="104" t="s">
        <v>65</v>
      </c>
      <c r="D49" s="62">
        <v>0.20255291606440173</v>
      </c>
      <c r="E49" s="62">
        <v>0.24119973619535284</v>
      </c>
      <c r="F49" s="62">
        <v>-4.7775273801263785E-2</v>
      </c>
      <c r="G49" s="62">
        <v>-4.1611180970148709E-2</v>
      </c>
      <c r="H49" s="62">
        <v>0.24905788115884575</v>
      </c>
      <c r="I49" s="62">
        <v>-6.2920683153394608E-3</v>
      </c>
      <c r="J49" s="62">
        <v>1.9032762503987666E-2</v>
      </c>
      <c r="K49" s="62">
        <v>-8.8269522038333381E-3</v>
      </c>
      <c r="L49" s="62">
        <v>0.19787437508401617</v>
      </c>
      <c r="M49" s="62">
        <v>0.16755348685421634</v>
      </c>
      <c r="N49" s="62">
        <v>-0.29275946354311488</v>
      </c>
      <c r="O49" s="36"/>
    </row>
    <row r="50" spans="2:15" x14ac:dyDescent="0.25">
      <c r="B50" s="27"/>
      <c r="C50" s="104" t="s">
        <v>66</v>
      </c>
      <c r="D50" s="62">
        <v>0.23366598429935781</v>
      </c>
      <c r="E50" s="62">
        <v>0.18877628377865174</v>
      </c>
      <c r="F50" s="62">
        <v>6.6615424220856312E-2</v>
      </c>
      <c r="G50" s="62">
        <v>0.13504733929630652</v>
      </c>
      <c r="H50" s="62">
        <v>0.32474488835066362</v>
      </c>
      <c r="I50" s="62">
        <v>0.15605456446213051</v>
      </c>
      <c r="J50" s="62">
        <v>-0.10958857719555981</v>
      </c>
      <c r="K50" s="62">
        <v>0.15174219362023433</v>
      </c>
      <c r="L50" s="62">
        <v>-9.3941484979245704E-2</v>
      </c>
      <c r="M50" s="62">
        <v>0.2233935397988458</v>
      </c>
      <c r="N50" s="62">
        <v>2.6314843727178738E-2</v>
      </c>
      <c r="O50" s="36"/>
    </row>
    <row r="51" spans="2:15" x14ac:dyDescent="0.25">
      <c r="B51" s="27"/>
      <c r="C51" s="104" t="s">
        <v>39</v>
      </c>
      <c r="D51" s="62">
        <v>0.22568863597659905</v>
      </c>
      <c r="E51" s="62">
        <v>-0.10823420463322486</v>
      </c>
      <c r="F51" s="62">
        <v>9.7265893789287627E-2</v>
      </c>
      <c r="G51" s="62">
        <v>3.132909686639862E-2</v>
      </c>
      <c r="H51" s="62">
        <v>-3.389743023480718E-3</v>
      </c>
      <c r="I51" s="62">
        <v>0.14664757759245584</v>
      </c>
      <c r="J51" s="62">
        <v>6.957653377765749E-2</v>
      </c>
      <c r="K51" s="62">
        <v>0.33364087474935444</v>
      </c>
      <c r="L51" s="62">
        <v>-1.6034234691854721E-2</v>
      </c>
      <c r="M51" s="62">
        <v>0.10803519396390748</v>
      </c>
      <c r="N51" s="62">
        <v>-1.0965113268422977E-3</v>
      </c>
      <c r="O51" s="36"/>
    </row>
    <row r="52" spans="2:15" x14ac:dyDescent="0.25">
      <c r="B52" s="27"/>
      <c r="C52" s="104" t="s">
        <v>40</v>
      </c>
      <c r="D52" s="62">
        <v>6.6667222011877803E-2</v>
      </c>
      <c r="E52" s="62">
        <v>0.77367404751977897</v>
      </c>
      <c r="F52" s="62">
        <v>-0.47734698480585769</v>
      </c>
      <c r="G52" s="62">
        <v>-0.261179495053393</v>
      </c>
      <c r="H52" s="62">
        <v>0.43097309457286337</v>
      </c>
      <c r="I52" s="62">
        <v>1.3771596119471581</v>
      </c>
      <c r="J52" s="62">
        <v>-5.7331037942184193E-2</v>
      </c>
      <c r="K52" s="62">
        <v>-0.43542557411227978</v>
      </c>
      <c r="L52" s="62">
        <v>0.47499969523964292</v>
      </c>
      <c r="M52" s="62">
        <v>2.4240333860390262E-3</v>
      </c>
      <c r="N52" s="62">
        <v>0.11053440934048009</v>
      </c>
      <c r="O52" s="37"/>
    </row>
    <row r="53" spans="2:15" x14ac:dyDescent="0.25">
      <c r="B53" s="27"/>
      <c r="C53" s="105" t="s">
        <v>48</v>
      </c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37"/>
    </row>
    <row r="54" spans="2:15" x14ac:dyDescent="0.25">
      <c r="B54" s="27"/>
      <c r="C54" s="106" t="s">
        <v>67</v>
      </c>
      <c r="D54" s="89">
        <v>0.24125336374756801</v>
      </c>
      <c r="E54" s="108">
        <v>0.10976038177866476</v>
      </c>
      <c r="F54" s="108">
        <v>-9.956388177288944E-3</v>
      </c>
      <c r="G54" s="108">
        <v>3.2697221593531278E-2</v>
      </c>
      <c r="H54" s="108">
        <v>0.16511271081499701</v>
      </c>
      <c r="I54" s="108">
        <v>0.12235882335354908</v>
      </c>
      <c r="J54" s="108">
        <v>5.8630643265420224E-2</v>
      </c>
      <c r="K54" s="108">
        <v>0.12165982389321695</v>
      </c>
      <c r="L54" s="108">
        <v>8.0769299040516218E-2</v>
      </c>
      <c r="M54" s="108">
        <v>7.7506176518466807E-2</v>
      </c>
      <c r="N54" s="108">
        <v>-5.6640059920749719E-2</v>
      </c>
      <c r="O54" s="37"/>
    </row>
    <row r="55" spans="2:15" x14ac:dyDescent="0.25">
      <c r="B55" s="27"/>
      <c r="C55" s="215" t="s">
        <v>68</v>
      </c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37"/>
    </row>
    <row r="56" spans="2:15" ht="15" customHeight="1" x14ac:dyDescent="0.25">
      <c r="B56" s="27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36"/>
    </row>
    <row r="57" spans="2:15" x14ac:dyDescent="0.25">
      <c r="B57" s="27"/>
      <c r="C57" s="181" t="s">
        <v>71</v>
      </c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36"/>
    </row>
    <row r="58" spans="2:15" x14ac:dyDescent="0.25">
      <c r="B58" s="27"/>
      <c r="C58" s="182" t="s">
        <v>74</v>
      </c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36"/>
    </row>
    <row r="59" spans="2:15" x14ac:dyDescent="0.25">
      <c r="B59" s="27"/>
      <c r="C59" s="94" t="s">
        <v>37</v>
      </c>
      <c r="D59" s="95">
        <v>2007</v>
      </c>
      <c r="E59" s="95">
        <v>2008</v>
      </c>
      <c r="F59" s="95">
        <v>2009</v>
      </c>
      <c r="G59" s="95">
        <v>2010</v>
      </c>
      <c r="H59" s="95">
        <v>2011</v>
      </c>
      <c r="I59" s="95">
        <v>2012</v>
      </c>
      <c r="J59" s="95">
        <v>2013</v>
      </c>
      <c r="K59" s="95">
        <v>2014</v>
      </c>
      <c r="L59" s="95">
        <v>2015</v>
      </c>
      <c r="M59" s="95">
        <v>2016</v>
      </c>
      <c r="N59" s="95">
        <v>2017</v>
      </c>
      <c r="O59" s="36"/>
    </row>
    <row r="60" spans="2:15" x14ac:dyDescent="0.25">
      <c r="B60" s="27"/>
      <c r="C60" s="103" t="s">
        <v>35</v>
      </c>
      <c r="D60" s="107">
        <v>0.21958191961603912</v>
      </c>
      <c r="E60" s="107">
        <v>4.9035704091913601E-2</v>
      </c>
      <c r="F60" s="107">
        <v>-3.8205161755070605E-2</v>
      </c>
      <c r="G60" s="107">
        <v>1.7160356101834084E-2</v>
      </c>
      <c r="H60" s="107">
        <v>0.1271359943000252</v>
      </c>
      <c r="I60" s="107">
        <v>8.2775694119576526E-2</v>
      </c>
      <c r="J60" s="107">
        <v>2.9729067525341213E-2</v>
      </c>
      <c r="K60" s="107">
        <v>8.6406339679862887E-2</v>
      </c>
      <c r="L60" s="107">
        <v>4.372450974659392E-2</v>
      </c>
      <c r="M60" s="107">
        <v>4.0143059932358671E-2</v>
      </c>
      <c r="N60" s="107">
        <v>-8.2360032370996539E-2</v>
      </c>
      <c r="O60" s="36"/>
    </row>
    <row r="61" spans="2:15" x14ac:dyDescent="0.25">
      <c r="B61" s="27"/>
      <c r="C61" s="104" t="s">
        <v>38</v>
      </c>
      <c r="D61" s="62">
        <v>0.22433471587487785</v>
      </c>
      <c r="E61" s="62">
        <v>0.13499261157933451</v>
      </c>
      <c r="F61" s="62">
        <v>-0.10559172369517766</v>
      </c>
      <c r="G61" s="62">
        <v>-1.1470387606585142E-2</v>
      </c>
      <c r="H61" s="62">
        <v>0.24682729803180226</v>
      </c>
      <c r="I61" s="62">
        <v>6.4774829126035272E-5</v>
      </c>
      <c r="J61" s="62">
        <v>2.5337945302077225E-2</v>
      </c>
      <c r="K61" s="62">
        <v>1.7029673251008459E-2</v>
      </c>
      <c r="L61" s="62">
        <v>0.1378857831882867</v>
      </c>
      <c r="M61" s="62">
        <v>7.1960231839028665E-2</v>
      </c>
      <c r="N61" s="62">
        <v>-0.15328490849435694</v>
      </c>
      <c r="O61" s="36"/>
    </row>
    <row r="62" spans="2:15" x14ac:dyDescent="0.25">
      <c r="B62" s="27"/>
      <c r="C62" s="104" t="s">
        <v>65</v>
      </c>
      <c r="D62" s="62">
        <v>0.18155715557194774</v>
      </c>
      <c r="E62" s="62">
        <v>0.17328286408234561</v>
      </c>
      <c r="F62" s="62">
        <v>-7.4944966493922904E-2</v>
      </c>
      <c r="G62" s="62">
        <v>-5.6030081165344803E-2</v>
      </c>
      <c r="H62" s="62">
        <v>0.20834498134816526</v>
      </c>
      <c r="I62" s="62">
        <v>-4.1337963319905913E-2</v>
      </c>
      <c r="J62" s="62">
        <v>-8.7877552133961423E-3</v>
      </c>
      <c r="K62" s="62">
        <v>-3.997927008921609E-2</v>
      </c>
      <c r="L62" s="62">
        <v>0.15681565527677166</v>
      </c>
      <c r="M62" s="62">
        <v>0.12706793048292675</v>
      </c>
      <c r="N62" s="62">
        <v>-0.31204182475069464</v>
      </c>
      <c r="O62" s="36"/>
    </row>
    <row r="63" spans="2:15" x14ac:dyDescent="0.25">
      <c r="B63" s="27"/>
      <c r="C63" s="104" t="s">
        <v>66</v>
      </c>
      <c r="D63" s="62">
        <v>0.21212701068079509</v>
      </c>
      <c r="E63" s="62">
        <v>0.12372795635646194</v>
      </c>
      <c r="F63" s="62">
        <v>3.6181838009524903E-2</v>
      </c>
      <c r="G63" s="62">
        <v>0.11797062264731273</v>
      </c>
      <c r="H63" s="62">
        <v>0.28156497913453338</v>
      </c>
      <c r="I63" s="62">
        <v>0.11528306048811676</v>
      </c>
      <c r="J63" s="62">
        <v>-0.13389761580097448</v>
      </c>
      <c r="K63" s="62">
        <v>0.11554322814448592</v>
      </c>
      <c r="L63" s="62">
        <v>-0.12499783234838935</v>
      </c>
      <c r="M63" s="62">
        <v>0.1809716990202721</v>
      </c>
      <c r="N63" s="62">
        <v>-1.666829422652838E-3</v>
      </c>
      <c r="O63" s="36"/>
    </row>
    <row r="64" spans="2:15" x14ac:dyDescent="0.25">
      <c r="B64" s="27"/>
      <c r="C64" s="104" t="s">
        <v>39</v>
      </c>
      <c r="D64" s="62">
        <v>0.20428894146377208</v>
      </c>
      <c r="E64" s="62">
        <v>-0.1570304956027444</v>
      </c>
      <c r="F64" s="62">
        <v>6.595776208869486E-2</v>
      </c>
      <c r="G64" s="62">
        <v>1.5812814726158919E-2</v>
      </c>
      <c r="H64" s="62">
        <v>-3.5874141188389608E-2</v>
      </c>
      <c r="I64" s="62">
        <v>0.10620783737279327</v>
      </c>
      <c r="J64" s="62">
        <v>4.0376125309001809E-2</v>
      </c>
      <c r="K64" s="62">
        <v>0.2917248797901415</v>
      </c>
      <c r="L64" s="62">
        <v>-4.9760955538416085E-2</v>
      </c>
      <c r="M64" s="62">
        <v>6.961346698378823E-2</v>
      </c>
      <c r="N64" s="62">
        <v>-2.8330835276373811E-2</v>
      </c>
      <c r="O64" s="36"/>
    </row>
    <row r="65" spans="2:15" x14ac:dyDescent="0.25">
      <c r="B65" s="27"/>
      <c r="C65" s="104" t="s">
        <v>40</v>
      </c>
      <c r="D65" s="62">
        <v>4.8043933822775609E-2</v>
      </c>
      <c r="E65" s="62">
        <v>0.67662085781735959</v>
      </c>
      <c r="F65" s="62">
        <v>-0.49225976895966128</v>
      </c>
      <c r="G65" s="62">
        <v>-0.27229500361470238</v>
      </c>
      <c r="H65" s="62">
        <v>0.38433068903672218</v>
      </c>
      <c r="I65" s="62">
        <v>1.2933224164161139</v>
      </c>
      <c r="J65" s="62">
        <v>-8.3066754717487146E-2</v>
      </c>
      <c r="K65" s="62">
        <v>-0.45317000534385687</v>
      </c>
      <c r="L65" s="62">
        <v>0.42444214057255403</v>
      </c>
      <c r="M65" s="62">
        <v>-3.2335568780823887E-2</v>
      </c>
      <c r="N65" s="62">
        <v>8.0256555469677915E-2</v>
      </c>
      <c r="O65" s="37"/>
    </row>
    <row r="66" spans="2:15" x14ac:dyDescent="0.25">
      <c r="B66" s="27"/>
      <c r="C66" s="105" t="s">
        <v>48</v>
      </c>
      <c r="D66" s="107">
        <v>0</v>
      </c>
      <c r="E66" s="107">
        <v>0</v>
      </c>
      <c r="F66" s="107">
        <v>0</v>
      </c>
      <c r="G66" s="107">
        <v>0</v>
      </c>
      <c r="H66" s="107">
        <v>0</v>
      </c>
      <c r="I66" s="107">
        <v>0</v>
      </c>
      <c r="J66" s="107">
        <v>0</v>
      </c>
      <c r="K66" s="107">
        <v>0</v>
      </c>
      <c r="L66" s="107">
        <v>0</v>
      </c>
      <c r="M66" s="107">
        <v>0</v>
      </c>
      <c r="N66" s="107">
        <v>0</v>
      </c>
      <c r="O66" s="37"/>
    </row>
    <row r="67" spans="2:15" x14ac:dyDescent="0.25">
      <c r="B67" s="27"/>
      <c r="C67" s="106" t="s">
        <v>67</v>
      </c>
      <c r="D67" s="108">
        <v>0.21958191961603912</v>
      </c>
      <c r="E67" s="108">
        <v>4.9035704091913601E-2</v>
      </c>
      <c r="F67" s="108">
        <v>-3.8205161755070605E-2</v>
      </c>
      <c r="G67" s="108">
        <v>1.7160356101834084E-2</v>
      </c>
      <c r="H67" s="108">
        <v>0.1271359943000252</v>
      </c>
      <c r="I67" s="108">
        <v>8.2775694119576526E-2</v>
      </c>
      <c r="J67" s="108">
        <v>2.9729067525341213E-2</v>
      </c>
      <c r="K67" s="108">
        <v>8.6406339679862887E-2</v>
      </c>
      <c r="L67" s="108">
        <v>4.372450974659392E-2</v>
      </c>
      <c r="M67" s="108">
        <v>4.0143059932358671E-2</v>
      </c>
      <c r="N67" s="108">
        <v>-8.2360032370996539E-2</v>
      </c>
      <c r="O67" s="37"/>
    </row>
    <row r="68" spans="2:15" x14ac:dyDescent="0.25">
      <c r="B68" s="27"/>
      <c r="C68" s="215" t="s">
        <v>68</v>
      </c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37"/>
    </row>
    <row r="69" spans="2:15" x14ac:dyDescent="0.25">
      <c r="B69" s="2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32"/>
    </row>
    <row r="70" spans="2:15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2" spans="2:15" x14ac:dyDescent="0.25">
      <c r="B72" s="68" t="s">
        <v>19</v>
      </c>
      <c r="C72" s="96"/>
      <c r="D72" s="96"/>
      <c r="E72" s="96"/>
      <c r="F72" s="96"/>
      <c r="G72" s="97"/>
      <c r="H72" s="97"/>
      <c r="I72" s="97"/>
      <c r="J72" s="97"/>
      <c r="K72" s="97"/>
      <c r="L72" s="97"/>
      <c r="M72" s="97"/>
      <c r="N72" s="97"/>
      <c r="O72" s="30"/>
    </row>
    <row r="73" spans="2:15" ht="15" customHeight="1" x14ac:dyDescent="0.25">
      <c r="B73" s="118"/>
      <c r="C73" s="213" t="str">
        <f>+CONCATENATE("En el año ",G77," los impuestos de",D83," representaron  ",FIXED(H83*100,1),"% del total de tributos internos recaudados por la suma de S/ ",FIXED(G83/1000,1)," millones de soles. Mientras que los  Impuesto de ",D85," alcanzaron  una participación de ",FIXED(H85*100,1),"% sumando S/ ",FIXED(G85/1000,1)," millones de soles y el impuesto ",D92," representó el ",FIXED(H92*100,1),"%, sumando S/ ",FIXED(G92/1000,1)," millones de soles. Los impuestos aduaneros fueron S/", FIXED(G97/1000,1), " millones de soles.")</f>
        <v>En el año 2017 los impuestos de   Tercera Categoría representaron  24.4% del total de tributos internos recaudados por la suma de S/ 112.2 millones de soles. Mientras que los  Impuesto de    Quinta Categoría alcanzaron  una participación de 7.9% sumando S/ 36.3 millones de soles y el impuesto    Imp. General a las Ventas representó el 35.1%, sumando S/ 161.6 millones de soles. Los impuestos aduaneros fueron S/0.0 millones de soles.</v>
      </c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34"/>
    </row>
    <row r="74" spans="2:15" x14ac:dyDescent="0.25">
      <c r="B74" s="101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34"/>
    </row>
    <row r="75" spans="2:15" x14ac:dyDescent="0.25">
      <c r="B75" s="101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31"/>
    </row>
    <row r="76" spans="2:15" x14ac:dyDescent="0.25">
      <c r="B76" s="101"/>
      <c r="C76" s="100"/>
      <c r="D76" s="200" t="s">
        <v>46</v>
      </c>
      <c r="E76" s="200"/>
      <c r="F76" s="200"/>
      <c r="G76" s="200"/>
      <c r="H76" s="200"/>
      <c r="I76" s="200"/>
      <c r="J76" s="200"/>
      <c r="K76" s="200"/>
      <c r="L76" s="200"/>
      <c r="M76" s="200"/>
      <c r="N76" s="100"/>
      <c r="O76" s="31"/>
    </row>
    <row r="77" spans="2:15" ht="15" customHeight="1" x14ac:dyDescent="0.25">
      <c r="B77" s="17"/>
      <c r="C77" s="6"/>
      <c r="D77" s="206" t="s">
        <v>20</v>
      </c>
      <c r="E77" s="207"/>
      <c r="F77" s="208"/>
      <c r="G77" s="197">
        <v>2017</v>
      </c>
      <c r="H77" s="197"/>
      <c r="I77" s="197">
        <v>2016</v>
      </c>
      <c r="J77" s="197"/>
      <c r="K77" s="198" t="s">
        <v>83</v>
      </c>
      <c r="L77" s="198"/>
      <c r="M77" s="40" t="s">
        <v>54</v>
      </c>
      <c r="N77" s="6"/>
      <c r="O77" s="31"/>
    </row>
    <row r="78" spans="2:15" x14ac:dyDescent="0.25">
      <c r="B78" s="17"/>
      <c r="C78" s="6"/>
      <c r="D78" s="216"/>
      <c r="E78" s="217"/>
      <c r="F78" s="218"/>
      <c r="G78" s="86" t="s">
        <v>50</v>
      </c>
      <c r="H78" s="86" t="s">
        <v>6</v>
      </c>
      <c r="I78" s="86" t="s">
        <v>50</v>
      </c>
      <c r="J78" s="86" t="s">
        <v>6</v>
      </c>
      <c r="K78" s="86" t="s">
        <v>50</v>
      </c>
      <c r="L78" s="86" t="s">
        <v>7</v>
      </c>
      <c r="M78" s="86" t="s">
        <v>55</v>
      </c>
      <c r="N78" s="6"/>
      <c r="O78" s="31"/>
    </row>
    <row r="79" spans="2:15" x14ac:dyDescent="0.25">
      <c r="B79" s="17"/>
      <c r="C79" s="22"/>
      <c r="D79" s="212" t="s">
        <v>35</v>
      </c>
      <c r="E79" s="212"/>
      <c r="F79" s="212"/>
      <c r="G79" s="81">
        <f>+G96+G91+G80</f>
        <v>459842.74349999998</v>
      </c>
      <c r="H79" s="83"/>
      <c r="I79" s="81">
        <f>+I96+I91+I80</f>
        <v>487452.05722999992</v>
      </c>
      <c r="J79" s="83"/>
      <c r="K79" s="87">
        <f>+G79-I79</f>
        <v>-27609.313729999936</v>
      </c>
      <c r="L79" s="88">
        <f t="shared" ref="L79:L101" si="4">+IF(I79=0,"  - ",G79/I79-1)</f>
        <v>-5.6640059920749719E-2</v>
      </c>
      <c r="M79" s="88">
        <v>-8.2360032370996539E-2</v>
      </c>
      <c r="N79" s="6"/>
      <c r="O79" s="31"/>
    </row>
    <row r="80" spans="2:15" x14ac:dyDescent="0.25">
      <c r="B80" s="17"/>
      <c r="C80" s="22"/>
      <c r="D80" s="221" t="s">
        <v>11</v>
      </c>
      <c r="E80" s="221"/>
      <c r="F80" s="221"/>
      <c r="G80" s="78">
        <v>221669.53320999997</v>
      </c>
      <c r="H80" s="84">
        <f t="shared" ref="H80:H96" si="5">+G80/G$79</f>
        <v>0.48205508588176726</v>
      </c>
      <c r="I80" s="78">
        <v>254661.67848999996</v>
      </c>
      <c r="J80" s="84">
        <f t="shared" ref="J80:J96" si="6">+I80/I$79</f>
        <v>0.52243430859055773</v>
      </c>
      <c r="K80" s="89">
        <f>+G80-I80</f>
        <v>-32992.145279999997</v>
      </c>
      <c r="L80" s="90">
        <f t="shared" si="4"/>
        <v>-0.12955284625321251</v>
      </c>
      <c r="M80" s="90">
        <v>-0.15328490849435694</v>
      </c>
      <c r="N80" s="6"/>
      <c r="O80" s="31"/>
    </row>
    <row r="81" spans="2:15" x14ac:dyDescent="0.25">
      <c r="B81" s="17"/>
      <c r="C81" s="23"/>
      <c r="D81" s="222" t="s">
        <v>21</v>
      </c>
      <c r="E81" s="222"/>
      <c r="F81" s="222"/>
      <c r="G81" s="79">
        <v>9273.1298199999983</v>
      </c>
      <c r="H81" s="62">
        <f t="shared" si="5"/>
        <v>2.01658718139585E-2</v>
      </c>
      <c r="I81" s="79">
        <v>8888.585500000001</v>
      </c>
      <c r="J81" s="62">
        <f t="shared" si="6"/>
        <v>1.8234789182161561E-2</v>
      </c>
      <c r="K81" s="52">
        <f t="shared" ref="K81:K96" si="7">+G81-I81</f>
        <v>384.54431999999724</v>
      </c>
      <c r="L81" s="91">
        <f t="shared" si="4"/>
        <v>4.3262712610459442E-2</v>
      </c>
      <c r="M81" s="91">
        <v>1.4818969043760344E-2</v>
      </c>
      <c r="N81" s="6"/>
      <c r="O81" s="31"/>
    </row>
    <row r="82" spans="2:15" x14ac:dyDescent="0.25">
      <c r="B82" s="17"/>
      <c r="C82" s="23"/>
      <c r="D82" s="222" t="s">
        <v>22</v>
      </c>
      <c r="E82" s="222"/>
      <c r="F82" s="222"/>
      <c r="G82" s="79">
        <v>8365.33547</v>
      </c>
      <c r="H82" s="62">
        <f t="shared" si="5"/>
        <v>1.819173095204013E-2</v>
      </c>
      <c r="I82" s="79">
        <v>8840.372879999999</v>
      </c>
      <c r="J82" s="62">
        <f t="shared" si="6"/>
        <v>1.8135881773145842E-2</v>
      </c>
      <c r="K82" s="52">
        <f t="shared" si="7"/>
        <v>-475.037409999999</v>
      </c>
      <c r="L82" s="91">
        <f t="shared" si="4"/>
        <v>-5.3734996978996086E-2</v>
      </c>
      <c r="M82" s="91">
        <v>-7.9534173702875521E-2</v>
      </c>
      <c r="N82" s="6"/>
      <c r="O82" s="31"/>
    </row>
    <row r="83" spans="2:15" x14ac:dyDescent="0.25">
      <c r="B83" s="17"/>
      <c r="C83" s="23"/>
      <c r="D83" s="222" t="s">
        <v>23</v>
      </c>
      <c r="E83" s="222"/>
      <c r="F83" s="222"/>
      <c r="G83" s="79">
        <v>112184.60444</v>
      </c>
      <c r="H83" s="62">
        <f t="shared" si="5"/>
        <v>0.24396297653004065</v>
      </c>
      <c r="I83" s="79">
        <v>158622.98419999998</v>
      </c>
      <c r="J83" s="62">
        <f t="shared" si="6"/>
        <v>0.32541248282219298</v>
      </c>
      <c r="K83" s="52">
        <f t="shared" si="7"/>
        <v>-46438.379759999982</v>
      </c>
      <c r="L83" s="91">
        <f t="shared" si="4"/>
        <v>-0.29275946354311488</v>
      </c>
      <c r="M83" s="91">
        <v>-0.31204182475069464</v>
      </c>
      <c r="N83" s="6"/>
      <c r="O83" s="31"/>
    </row>
    <row r="84" spans="2:15" x14ac:dyDescent="0.25">
      <c r="B84" s="17"/>
      <c r="C84" s="23"/>
      <c r="D84" s="222" t="s">
        <v>24</v>
      </c>
      <c r="E84" s="222"/>
      <c r="F84" s="222"/>
      <c r="G84" s="79">
        <v>7351.9742000000006</v>
      </c>
      <c r="H84" s="62">
        <f t="shared" si="5"/>
        <v>1.5988018303913935E-2</v>
      </c>
      <c r="I84" s="79">
        <v>7888.6405799999993</v>
      </c>
      <c r="J84" s="62">
        <f t="shared" si="6"/>
        <v>1.6183418375189693E-2</v>
      </c>
      <c r="K84" s="52">
        <f t="shared" si="7"/>
        <v>-536.66637999999875</v>
      </c>
      <c r="L84" s="91">
        <f t="shared" si="4"/>
        <v>-6.8030273981629308E-2</v>
      </c>
      <c r="M84" s="91">
        <v>-9.3439701135852982E-2</v>
      </c>
      <c r="N84" s="6"/>
      <c r="O84" s="31"/>
    </row>
    <row r="85" spans="2:15" x14ac:dyDescent="0.25">
      <c r="B85" s="17"/>
      <c r="C85" s="23"/>
      <c r="D85" s="222" t="s">
        <v>25</v>
      </c>
      <c r="E85" s="222"/>
      <c r="F85" s="222"/>
      <c r="G85" s="79">
        <v>36277.908530000001</v>
      </c>
      <c r="H85" s="62">
        <f t="shared" si="5"/>
        <v>7.8891988713093608E-2</v>
      </c>
      <c r="I85" s="79">
        <v>35347.738319999989</v>
      </c>
      <c r="J85" s="62">
        <f t="shared" si="6"/>
        <v>7.2515312625548056E-2</v>
      </c>
      <c r="K85" s="52">
        <f t="shared" si="7"/>
        <v>930.17021000001114</v>
      </c>
      <c r="L85" s="91">
        <f t="shared" si="4"/>
        <v>2.6314843727178738E-2</v>
      </c>
      <c r="M85" s="91">
        <v>-1.666829422652838E-3</v>
      </c>
      <c r="N85" s="6"/>
      <c r="O85" s="31"/>
    </row>
    <row r="86" spans="2:15" x14ac:dyDescent="0.25">
      <c r="B86" s="17"/>
      <c r="C86" s="23"/>
      <c r="D86" s="222" t="s">
        <v>26</v>
      </c>
      <c r="E86" s="222"/>
      <c r="F86" s="222"/>
      <c r="G86" s="79">
        <v>3695.3901799999999</v>
      </c>
      <c r="H86" s="62">
        <f t="shared" si="5"/>
        <v>8.0362041855293522E-3</v>
      </c>
      <c r="I86" s="79">
        <v>3396.1570299999998</v>
      </c>
      <c r="J86" s="62">
        <f t="shared" si="6"/>
        <v>6.9671611384697742E-3</v>
      </c>
      <c r="K86" s="52">
        <f t="shared" si="7"/>
        <v>299.23315000000002</v>
      </c>
      <c r="L86" s="91">
        <f t="shared" si="4"/>
        <v>8.8109338689795536E-2</v>
      </c>
      <c r="M86" s="91">
        <v>5.8442886866955979E-2</v>
      </c>
      <c r="N86" s="6"/>
      <c r="O86" s="31"/>
    </row>
    <row r="87" spans="2:15" x14ac:dyDescent="0.25">
      <c r="B87" s="17"/>
      <c r="C87" s="23"/>
      <c r="D87" s="222" t="s">
        <v>27</v>
      </c>
      <c r="E87" s="222"/>
      <c r="F87" s="222"/>
      <c r="G87" s="79">
        <v>11311.582060000001</v>
      </c>
      <c r="H87" s="62">
        <f t="shared" si="5"/>
        <v>2.4598805178275038E-2</v>
      </c>
      <c r="I87" s="79">
        <v>21301.294059999997</v>
      </c>
      <c r="J87" s="62">
        <f t="shared" si="6"/>
        <v>4.369925974063367E-2</v>
      </c>
      <c r="K87" s="52">
        <f t="shared" si="7"/>
        <v>-9989.7119999999959</v>
      </c>
      <c r="L87" s="91">
        <f t="shared" si="4"/>
        <v>-0.46897207145545583</v>
      </c>
      <c r="M87" s="91">
        <v>-0.48345013344665078</v>
      </c>
      <c r="N87" s="6"/>
      <c r="O87" s="31"/>
    </row>
    <row r="88" spans="2:15" x14ac:dyDescent="0.25">
      <c r="B88" s="17"/>
      <c r="C88" s="23"/>
      <c r="D88" s="222" t="s">
        <v>28</v>
      </c>
      <c r="E88" s="222"/>
      <c r="F88" s="222"/>
      <c r="G88" s="79">
        <v>7140.9271600000002</v>
      </c>
      <c r="H88" s="62">
        <f t="shared" si="5"/>
        <v>1.5529063491680392E-2</v>
      </c>
      <c r="I88" s="79">
        <v>7621.1868300000024</v>
      </c>
      <c r="J88" s="62">
        <f t="shared" si="6"/>
        <v>1.5634741339093403E-2</v>
      </c>
      <c r="K88" s="52">
        <f t="shared" si="7"/>
        <v>-480.25967000000219</v>
      </c>
      <c r="L88" s="91">
        <f t="shared" si="4"/>
        <v>-6.3016388485519159E-2</v>
      </c>
      <c r="M88" s="91">
        <v>-8.8562515314331458E-2</v>
      </c>
      <c r="N88" s="6"/>
      <c r="O88" s="31"/>
    </row>
    <row r="89" spans="2:15" x14ac:dyDescent="0.25">
      <c r="B89" s="17"/>
      <c r="C89" s="23"/>
      <c r="D89" s="222" t="s">
        <v>57</v>
      </c>
      <c r="E89" s="222"/>
      <c r="F89" s="222"/>
      <c r="G89" s="79">
        <v>23189.864520000003</v>
      </c>
      <c r="H89" s="62">
        <f t="shared" si="5"/>
        <v>5.0429989051246175E-2</v>
      </c>
      <c r="I89" s="79">
        <v>0</v>
      </c>
      <c r="J89" s="62">
        <f t="shared" si="6"/>
        <v>0</v>
      </c>
      <c r="K89" s="52">
        <f t="shared" si="7"/>
        <v>23189.864520000003</v>
      </c>
      <c r="L89" s="91" t="str">
        <f t="shared" si="4"/>
        <v xml:space="preserve">  - </v>
      </c>
      <c r="M89" s="91">
        <v>0</v>
      </c>
      <c r="N89" s="6"/>
      <c r="O89" s="31"/>
    </row>
    <row r="90" spans="2:15" x14ac:dyDescent="0.25">
      <c r="B90" s="17"/>
      <c r="C90" s="23"/>
      <c r="D90" s="222" t="s">
        <v>29</v>
      </c>
      <c r="E90" s="222"/>
      <c r="F90" s="222"/>
      <c r="G90" s="79">
        <v>2878.8168300000002</v>
      </c>
      <c r="H90" s="62">
        <f t="shared" si="5"/>
        <v>6.2604376619895498E-3</v>
      </c>
      <c r="I90" s="79">
        <v>2754.7190900000001</v>
      </c>
      <c r="J90" s="62">
        <f t="shared" si="6"/>
        <v>5.6512615941227027E-3</v>
      </c>
      <c r="K90" s="52">
        <f t="shared" si="7"/>
        <v>124.09774000000016</v>
      </c>
      <c r="L90" s="91">
        <f t="shared" si="4"/>
        <v>4.5049145101760724E-2</v>
      </c>
      <c r="M90" s="91">
        <v>1.6556695847541381E-2</v>
      </c>
      <c r="N90" s="6"/>
      <c r="O90" s="31"/>
    </row>
    <row r="91" spans="2:15" x14ac:dyDescent="0.25">
      <c r="B91" s="17"/>
      <c r="C91" s="22"/>
      <c r="D91" s="221" t="s">
        <v>30</v>
      </c>
      <c r="E91" s="221"/>
      <c r="F91" s="221"/>
      <c r="G91" s="78">
        <v>161670.86882999999</v>
      </c>
      <c r="H91" s="84">
        <f t="shared" si="5"/>
        <v>0.35157860184869916</v>
      </c>
      <c r="I91" s="78">
        <v>161840.20461999995</v>
      </c>
      <c r="J91" s="84">
        <f t="shared" si="6"/>
        <v>0.33201255840353772</v>
      </c>
      <c r="K91" s="89">
        <f t="shared" si="7"/>
        <v>-169.3357899999537</v>
      </c>
      <c r="L91" s="90">
        <f t="shared" si="4"/>
        <v>-1.0463147299989428E-3</v>
      </c>
      <c r="M91" s="90">
        <v>-2.8282007250563845E-2</v>
      </c>
      <c r="N91" s="6"/>
      <c r="O91" s="31"/>
    </row>
    <row r="92" spans="2:15" x14ac:dyDescent="0.25">
      <c r="B92" s="17"/>
      <c r="C92" s="23"/>
      <c r="D92" s="222" t="s">
        <v>31</v>
      </c>
      <c r="E92" s="222"/>
      <c r="F92" s="222"/>
      <c r="G92" s="79">
        <v>161590.05080999999</v>
      </c>
      <c r="H92" s="62">
        <f t="shared" si="5"/>
        <v>0.35140285041814517</v>
      </c>
      <c r="I92" s="79">
        <v>161767.43062999996</v>
      </c>
      <c r="J92" s="62">
        <f t="shared" si="6"/>
        <v>0.33186326374179487</v>
      </c>
      <c r="K92" s="52">
        <f t="shared" si="7"/>
        <v>-177.37981999997282</v>
      </c>
      <c r="L92" s="91">
        <f t="shared" si="4"/>
        <v>-1.0965113268422977E-3</v>
      </c>
      <c r="M92" s="91">
        <v>-2.8330835276373811E-2</v>
      </c>
      <c r="N92" s="6"/>
      <c r="O92" s="31"/>
    </row>
    <row r="93" spans="2:15" x14ac:dyDescent="0.25">
      <c r="B93" s="17"/>
      <c r="C93" s="23"/>
      <c r="D93" s="222" t="s">
        <v>32</v>
      </c>
      <c r="E93" s="222"/>
      <c r="F93" s="222"/>
      <c r="G93" s="79">
        <v>80.818020000000004</v>
      </c>
      <c r="H93" s="62">
        <f t="shared" si="5"/>
        <v>1.7575143055399765E-4</v>
      </c>
      <c r="I93" s="79">
        <v>72.773989999999998</v>
      </c>
      <c r="J93" s="62">
        <f t="shared" si="6"/>
        <v>1.4929466174283112E-4</v>
      </c>
      <c r="K93" s="52">
        <f t="shared" si="7"/>
        <v>8.0440300000000065</v>
      </c>
      <c r="L93" s="91">
        <f t="shared" si="4"/>
        <v>0.11053440934048009</v>
      </c>
      <c r="M93" s="91">
        <v>8.0256555469677915E-2</v>
      </c>
      <c r="N93" s="6"/>
      <c r="O93" s="31"/>
    </row>
    <row r="94" spans="2:15" x14ac:dyDescent="0.25">
      <c r="B94" s="17"/>
      <c r="C94" s="23"/>
      <c r="D94" s="222" t="s">
        <v>33</v>
      </c>
      <c r="E94" s="222"/>
      <c r="F94" s="222"/>
      <c r="G94" s="79">
        <v>0</v>
      </c>
      <c r="H94" s="62">
        <f t="shared" si="5"/>
        <v>0</v>
      </c>
      <c r="I94" s="79">
        <v>0</v>
      </c>
      <c r="J94" s="62">
        <f t="shared" si="6"/>
        <v>0</v>
      </c>
      <c r="K94" s="52">
        <f t="shared" si="7"/>
        <v>0</v>
      </c>
      <c r="L94" s="91" t="str">
        <f t="shared" si="4"/>
        <v xml:space="preserve">  - </v>
      </c>
      <c r="M94" s="91">
        <v>0</v>
      </c>
      <c r="N94" s="6"/>
      <c r="O94" s="31"/>
    </row>
    <row r="95" spans="2:15" x14ac:dyDescent="0.25">
      <c r="B95" s="17"/>
      <c r="C95" s="23"/>
      <c r="D95" s="222" t="s">
        <v>34</v>
      </c>
      <c r="E95" s="222"/>
      <c r="F95" s="222"/>
      <c r="G95" s="79">
        <v>0</v>
      </c>
      <c r="H95" s="62">
        <f t="shared" si="5"/>
        <v>0</v>
      </c>
      <c r="I95" s="79">
        <v>0</v>
      </c>
      <c r="J95" s="62">
        <f t="shared" si="6"/>
        <v>0</v>
      </c>
      <c r="K95" s="52">
        <f t="shared" si="7"/>
        <v>0</v>
      </c>
      <c r="L95" s="91" t="str">
        <f t="shared" si="4"/>
        <v xml:space="preserve">  - </v>
      </c>
      <c r="M95" s="91">
        <v>0</v>
      </c>
      <c r="N95" s="6"/>
      <c r="O95" s="31"/>
    </row>
    <row r="96" spans="2:15" x14ac:dyDescent="0.25">
      <c r="B96" s="17"/>
      <c r="C96" s="22"/>
      <c r="D96" s="221" t="s">
        <v>17</v>
      </c>
      <c r="E96" s="221"/>
      <c r="F96" s="221"/>
      <c r="G96" s="80">
        <v>76502.341459999996</v>
      </c>
      <c r="H96" s="84">
        <f t="shared" si="5"/>
        <v>0.1663663122695335</v>
      </c>
      <c r="I96" s="80">
        <v>70950.174120000011</v>
      </c>
      <c r="J96" s="84">
        <f t="shared" si="6"/>
        <v>0.14555313300590461</v>
      </c>
      <c r="K96" s="89">
        <f t="shared" si="7"/>
        <v>5552.1673399999854</v>
      </c>
      <c r="L96" s="90">
        <f t="shared" si="4"/>
        <v>7.8254456861648336E-2</v>
      </c>
      <c r="M96" s="90">
        <v>4.885669069987153E-2</v>
      </c>
      <c r="N96" s="6"/>
      <c r="O96" s="31"/>
    </row>
    <row r="97" spans="2:15" x14ac:dyDescent="0.25">
      <c r="B97" s="17"/>
      <c r="C97" s="23"/>
      <c r="D97" s="212" t="s">
        <v>62</v>
      </c>
      <c r="E97" s="212"/>
      <c r="F97" s="212"/>
      <c r="G97" s="81">
        <v>0</v>
      </c>
      <c r="H97" s="83"/>
      <c r="I97" s="81">
        <v>0</v>
      </c>
      <c r="J97" s="83"/>
      <c r="K97" s="87">
        <f>+G97-I97</f>
        <v>0</v>
      </c>
      <c r="L97" s="88" t="str">
        <f t="shared" si="4"/>
        <v xml:space="preserve">  - </v>
      </c>
      <c r="M97" s="88">
        <v>0</v>
      </c>
      <c r="N97" s="6"/>
      <c r="O97" s="31"/>
    </row>
    <row r="98" spans="2:15" x14ac:dyDescent="0.25">
      <c r="B98" s="17"/>
      <c r="C98" s="23"/>
      <c r="D98" s="222" t="s">
        <v>58</v>
      </c>
      <c r="E98" s="222"/>
      <c r="F98" s="222"/>
      <c r="G98" s="79">
        <v>0</v>
      </c>
      <c r="H98" s="62">
        <f>+IF(G98=0,0,G98/G$97)</f>
        <v>0</v>
      </c>
      <c r="I98" s="79">
        <v>0</v>
      </c>
      <c r="J98" s="62">
        <f>+IF(I98=0,0,I98/I$97)</f>
        <v>0</v>
      </c>
      <c r="K98" s="52">
        <f t="shared" ref="K98:K102" si="8">+G98-I98</f>
        <v>0</v>
      </c>
      <c r="L98" s="91" t="str">
        <f t="shared" si="4"/>
        <v xml:space="preserve">  - </v>
      </c>
      <c r="M98" s="91">
        <v>0</v>
      </c>
      <c r="N98" s="6"/>
      <c r="O98" s="31"/>
    </row>
    <row r="99" spans="2:15" x14ac:dyDescent="0.25">
      <c r="B99" s="17"/>
      <c r="C99" s="23"/>
      <c r="D99" s="222" t="s">
        <v>59</v>
      </c>
      <c r="E99" s="222"/>
      <c r="F99" s="222"/>
      <c r="G99" s="79">
        <v>0</v>
      </c>
      <c r="H99" s="62">
        <f>+IF(G99=0,0,G99/G$97)</f>
        <v>0</v>
      </c>
      <c r="I99" s="79">
        <v>0</v>
      </c>
      <c r="J99" s="62">
        <f>+IF(I99=0,0,I99/I$97)</f>
        <v>0</v>
      </c>
      <c r="K99" s="52">
        <f t="shared" si="8"/>
        <v>0</v>
      </c>
      <c r="L99" s="91" t="str">
        <f t="shared" si="4"/>
        <v xml:space="preserve">  - </v>
      </c>
      <c r="M99" s="91">
        <v>0</v>
      </c>
      <c r="N99" s="6"/>
      <c r="O99" s="31"/>
    </row>
    <row r="100" spans="2:15" x14ac:dyDescent="0.25">
      <c r="B100" s="17"/>
      <c r="C100" s="23"/>
      <c r="D100" s="222" t="s">
        <v>60</v>
      </c>
      <c r="E100" s="222"/>
      <c r="F100" s="222"/>
      <c r="G100" s="79">
        <v>0</v>
      </c>
      <c r="H100" s="62">
        <f>+IF(G100=0,0,G100/G$97)</f>
        <v>0</v>
      </c>
      <c r="I100" s="79">
        <v>0</v>
      </c>
      <c r="J100" s="62">
        <f>+IF(I100=0,0,I100/I$97)</f>
        <v>0</v>
      </c>
      <c r="K100" s="52">
        <f t="shared" si="8"/>
        <v>0</v>
      </c>
      <c r="L100" s="91" t="str">
        <f t="shared" si="4"/>
        <v xml:space="preserve">  - </v>
      </c>
      <c r="M100" s="91">
        <v>0</v>
      </c>
      <c r="N100" s="6"/>
      <c r="O100" s="31"/>
    </row>
    <row r="101" spans="2:15" x14ac:dyDescent="0.25">
      <c r="B101" s="17"/>
      <c r="C101" s="23"/>
      <c r="D101" s="222" t="s">
        <v>61</v>
      </c>
      <c r="E101" s="222"/>
      <c r="F101" s="222"/>
      <c r="G101" s="79">
        <v>0</v>
      </c>
      <c r="H101" s="62">
        <f>+IF(G101=0,0,G101/G$97)</f>
        <v>0</v>
      </c>
      <c r="I101" s="79">
        <v>0</v>
      </c>
      <c r="J101" s="62">
        <f>+IF(I101=0,0,I101/I$97)</f>
        <v>0</v>
      </c>
      <c r="K101" s="52">
        <f t="shared" si="8"/>
        <v>0</v>
      </c>
      <c r="L101" s="91" t="str">
        <f t="shared" si="4"/>
        <v xml:space="preserve">  - </v>
      </c>
      <c r="M101" s="91">
        <v>0</v>
      </c>
      <c r="N101" s="6"/>
      <c r="O101" s="31"/>
    </row>
    <row r="102" spans="2:15" x14ac:dyDescent="0.25">
      <c r="B102" s="17"/>
      <c r="C102" s="23"/>
      <c r="D102" s="223" t="s">
        <v>63</v>
      </c>
      <c r="E102" s="223"/>
      <c r="F102" s="223"/>
      <c r="G102" s="82">
        <f>+G97+G79</f>
        <v>459842.74349999998</v>
      </c>
      <c r="H102" s="85"/>
      <c r="I102" s="82">
        <f>+I97+I79</f>
        <v>487452.05722999992</v>
      </c>
      <c r="J102" s="85"/>
      <c r="K102" s="92">
        <f t="shared" si="8"/>
        <v>-27609.313729999936</v>
      </c>
      <c r="L102" s="93">
        <f>+G102/I102-1</f>
        <v>-5.6640059920749719E-2</v>
      </c>
      <c r="M102" s="93">
        <v>-8.2360032370996539E-2</v>
      </c>
      <c r="N102" s="6"/>
      <c r="O102" s="31"/>
    </row>
    <row r="103" spans="2:15" x14ac:dyDescent="0.25">
      <c r="B103" s="17"/>
      <c r="C103" s="23"/>
      <c r="D103" s="180" t="s">
        <v>64</v>
      </c>
      <c r="E103" s="180"/>
      <c r="F103" s="180"/>
      <c r="G103" s="180"/>
      <c r="H103" s="180"/>
      <c r="I103" s="180"/>
      <c r="J103" s="180"/>
      <c r="K103" s="180"/>
      <c r="L103" s="180"/>
      <c r="M103" s="180"/>
      <c r="N103" s="6"/>
      <c r="O103" s="31"/>
    </row>
    <row r="104" spans="2:15" x14ac:dyDescent="0.25">
      <c r="B104" s="18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32"/>
    </row>
    <row r="107" spans="2:15" x14ac:dyDescent="0.25">
      <c r="B107" s="68" t="s">
        <v>82</v>
      </c>
      <c r="C107" s="96"/>
      <c r="D107" s="96"/>
      <c r="E107" s="96"/>
      <c r="F107" s="96"/>
      <c r="G107" s="97"/>
      <c r="H107" s="97"/>
      <c r="I107" s="97"/>
      <c r="J107" s="97"/>
      <c r="K107" s="97"/>
      <c r="L107" s="97"/>
      <c r="M107" s="97"/>
      <c r="N107" s="97"/>
      <c r="O107" s="30"/>
    </row>
    <row r="108" spans="2:15" ht="15" customHeight="1" x14ac:dyDescent="0.25">
      <c r="B108" s="118"/>
      <c r="C108" s="213" t="str">
        <f>+CONCATENATE("En el año ",F132," el número de contribuyentes activos ascendió a ",FIXED(H132,1)," creciendo  ",FIXED(I132*100,1),"% y una participación respecto al total a nivel nacional de  ",FIXED(J132*100,1),"%")</f>
        <v>En el año 2017 el número de contribuyentes activos ascendió a 299.1 creciendo  8.4% y una participación respecto al total a nivel nacional de  3.4%</v>
      </c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  <c r="O108" s="34"/>
    </row>
    <row r="109" spans="2:15" x14ac:dyDescent="0.25">
      <c r="B109" s="101"/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31"/>
    </row>
    <row r="110" spans="2:15" x14ac:dyDescent="0.25">
      <c r="B110" s="101"/>
      <c r="C110" s="100"/>
      <c r="D110" s="100"/>
      <c r="E110" s="100"/>
      <c r="F110" s="231" t="s">
        <v>77</v>
      </c>
      <c r="G110" s="231"/>
      <c r="H110" s="231"/>
      <c r="I110" s="231"/>
      <c r="J110" s="231"/>
      <c r="K110" s="100"/>
      <c r="L110" s="100"/>
      <c r="M110" s="100"/>
      <c r="N110" s="100"/>
      <c r="O110" s="31"/>
    </row>
    <row r="111" spans="2:15" x14ac:dyDescent="0.25">
      <c r="B111" s="101"/>
      <c r="C111" s="100"/>
      <c r="D111" s="100"/>
      <c r="E111" s="100"/>
      <c r="F111" s="181" t="s">
        <v>78</v>
      </c>
      <c r="G111" s="181"/>
      <c r="H111" s="181"/>
      <c r="I111" s="181"/>
      <c r="J111" s="181"/>
      <c r="K111" s="100"/>
      <c r="L111" s="100"/>
      <c r="M111" s="100"/>
      <c r="N111" s="100"/>
      <c r="O111" s="31"/>
    </row>
    <row r="112" spans="2:15" x14ac:dyDescent="0.25">
      <c r="B112" s="101"/>
      <c r="C112" s="100"/>
      <c r="D112" s="100"/>
      <c r="E112" s="100"/>
      <c r="F112" s="86" t="s">
        <v>75</v>
      </c>
      <c r="G112" s="86" t="s">
        <v>76</v>
      </c>
      <c r="H112" s="86" t="s">
        <v>1</v>
      </c>
      <c r="I112" s="86" t="s">
        <v>79</v>
      </c>
      <c r="J112" s="86" t="s">
        <v>80</v>
      </c>
      <c r="K112" s="100"/>
      <c r="L112" s="100"/>
      <c r="M112" s="100"/>
      <c r="N112" s="100"/>
      <c r="O112" s="31"/>
    </row>
    <row r="113" spans="2:15" x14ac:dyDescent="0.25">
      <c r="B113" s="101"/>
      <c r="C113" s="100"/>
      <c r="D113" s="100"/>
      <c r="E113" s="100"/>
      <c r="F113" s="138">
        <v>1998</v>
      </c>
      <c r="G113" s="79">
        <v>1907.1309999999996</v>
      </c>
      <c r="H113" s="79">
        <v>72.591999999999999</v>
      </c>
      <c r="I113" s="62"/>
      <c r="J113" s="62"/>
      <c r="K113" s="100"/>
      <c r="L113" s="100"/>
      <c r="M113" s="100"/>
      <c r="N113" s="100"/>
      <c r="O113" s="31"/>
    </row>
    <row r="114" spans="2:15" x14ac:dyDescent="0.25">
      <c r="B114" s="101"/>
      <c r="C114" s="100"/>
      <c r="D114" s="100"/>
      <c r="E114" s="100"/>
      <c r="F114" s="138">
        <v>1999</v>
      </c>
      <c r="G114" s="79">
        <v>1777.9380000000001</v>
      </c>
      <c r="H114" s="79">
        <v>53.088999999999999</v>
      </c>
      <c r="I114" s="62">
        <f>+H114/H113-1</f>
        <v>-0.26866596870178527</v>
      </c>
      <c r="J114" s="62">
        <f>+H114/G114</f>
        <v>2.9859871379091955E-2</v>
      </c>
      <c r="K114" s="100"/>
      <c r="L114" s="100"/>
      <c r="M114" s="100"/>
      <c r="N114" s="100"/>
      <c r="O114" s="31"/>
    </row>
    <row r="115" spans="2:15" x14ac:dyDescent="0.25">
      <c r="B115" s="101"/>
      <c r="C115" s="100"/>
      <c r="D115" s="100"/>
      <c r="E115" s="100"/>
      <c r="F115" s="138">
        <v>2000</v>
      </c>
      <c r="G115" s="79">
        <v>1971.741</v>
      </c>
      <c r="H115" s="79">
        <v>55.911999999999999</v>
      </c>
      <c r="I115" s="62">
        <f t="shared" ref="I115:I132" si="9">+H115/H114-1</f>
        <v>5.3174857315074764E-2</v>
      </c>
      <c r="J115" s="62">
        <f t="shared" ref="J115:J132" si="10">+H115/G115</f>
        <v>2.835666550525652E-2</v>
      </c>
      <c r="K115" s="100"/>
      <c r="L115" s="100"/>
      <c r="M115" s="100"/>
      <c r="N115" s="100"/>
      <c r="O115" s="31"/>
    </row>
    <row r="116" spans="2:15" x14ac:dyDescent="0.25">
      <c r="B116" s="101"/>
      <c r="C116" s="100"/>
      <c r="D116" s="100"/>
      <c r="E116" s="100"/>
      <c r="F116" s="138">
        <v>2001</v>
      </c>
      <c r="G116" s="79">
        <v>2181.5149999999999</v>
      </c>
      <c r="H116" s="79">
        <v>62.393000000000001</v>
      </c>
      <c r="I116" s="62">
        <f t="shared" si="9"/>
        <v>0.1159142938903992</v>
      </c>
      <c r="J116" s="62">
        <f t="shared" si="10"/>
        <v>2.8600765981439506E-2</v>
      </c>
      <c r="K116" s="100"/>
      <c r="L116" s="100"/>
      <c r="M116" s="100"/>
      <c r="N116" s="100"/>
      <c r="O116" s="31"/>
    </row>
    <row r="117" spans="2:15" x14ac:dyDescent="0.25">
      <c r="B117" s="101"/>
      <c r="C117" s="100"/>
      <c r="D117" s="100"/>
      <c r="E117" s="100"/>
      <c r="F117" s="138">
        <v>2002</v>
      </c>
      <c r="G117" s="79">
        <v>2421.1780000000003</v>
      </c>
      <c r="H117" s="79">
        <v>70.828000000000003</v>
      </c>
      <c r="I117" s="62">
        <f t="shared" si="9"/>
        <v>0.13519144775856273</v>
      </c>
      <c r="J117" s="62">
        <f t="shared" si="10"/>
        <v>2.9253528654233599E-2</v>
      </c>
      <c r="K117" s="100"/>
      <c r="L117" s="100"/>
      <c r="M117" s="100"/>
      <c r="N117" s="100"/>
      <c r="O117" s="31"/>
    </row>
    <row r="118" spans="2:15" x14ac:dyDescent="0.25">
      <c r="B118" s="101"/>
      <c r="C118" s="100"/>
      <c r="D118" s="100"/>
      <c r="E118" s="100"/>
      <c r="F118" s="138">
        <v>2003</v>
      </c>
      <c r="G118" s="79">
        <v>2675.5149999999999</v>
      </c>
      <c r="H118" s="79">
        <v>81.668999999999997</v>
      </c>
      <c r="I118" s="62">
        <f t="shared" si="9"/>
        <v>0.15306093635285478</v>
      </c>
      <c r="J118" s="62">
        <f t="shared" si="10"/>
        <v>3.0524590592839136E-2</v>
      </c>
      <c r="K118" s="100"/>
      <c r="L118" s="100"/>
      <c r="M118" s="100"/>
      <c r="N118" s="100"/>
      <c r="O118" s="31"/>
    </row>
    <row r="119" spans="2:15" x14ac:dyDescent="0.25">
      <c r="B119" s="101"/>
      <c r="C119" s="100"/>
      <c r="D119" s="100"/>
      <c r="E119" s="100"/>
      <c r="F119" s="138">
        <v>2004</v>
      </c>
      <c r="G119" s="79">
        <v>2917.98</v>
      </c>
      <c r="H119" s="79">
        <v>87.248000000000005</v>
      </c>
      <c r="I119" s="62">
        <f t="shared" si="9"/>
        <v>6.831233393331626E-2</v>
      </c>
      <c r="J119" s="62">
        <f t="shared" si="10"/>
        <v>2.9900136395725811E-2</v>
      </c>
      <c r="K119" s="100"/>
      <c r="L119" s="100"/>
      <c r="M119" s="100"/>
      <c r="N119" s="100"/>
      <c r="O119" s="31"/>
    </row>
    <row r="120" spans="2:15" x14ac:dyDescent="0.25">
      <c r="B120" s="101"/>
      <c r="C120" s="100"/>
      <c r="D120" s="100"/>
      <c r="E120" s="100"/>
      <c r="F120" s="138">
        <v>2005</v>
      </c>
      <c r="G120" s="79">
        <v>3283.3780000000006</v>
      </c>
      <c r="H120" s="79">
        <v>100</v>
      </c>
      <c r="I120" s="62">
        <f t="shared" si="9"/>
        <v>0.14615807812213455</v>
      </c>
      <c r="J120" s="62">
        <f t="shared" si="10"/>
        <v>3.0456438460634134E-2</v>
      </c>
      <c r="K120" s="100"/>
      <c r="L120" s="100"/>
      <c r="M120" s="100"/>
      <c r="N120" s="100"/>
      <c r="O120" s="31"/>
    </row>
    <row r="121" spans="2:15" x14ac:dyDescent="0.25">
      <c r="B121" s="101"/>
      <c r="C121" s="100"/>
      <c r="D121" s="100"/>
      <c r="E121" s="100"/>
      <c r="F121" s="138">
        <v>2006</v>
      </c>
      <c r="G121" s="79">
        <v>3482.0789999999997</v>
      </c>
      <c r="H121" s="79">
        <v>100.486</v>
      </c>
      <c r="I121" s="62">
        <f t="shared" si="9"/>
        <v>4.8600000000000865E-3</v>
      </c>
      <c r="J121" s="62">
        <f t="shared" si="10"/>
        <v>2.8858047160905887E-2</v>
      </c>
      <c r="K121" s="100"/>
      <c r="L121" s="100"/>
      <c r="M121" s="100"/>
      <c r="N121" s="100"/>
      <c r="O121" s="31"/>
    </row>
    <row r="122" spans="2:15" x14ac:dyDescent="0.25">
      <c r="B122" s="101"/>
      <c r="C122" s="100"/>
      <c r="D122" s="100"/>
      <c r="E122" s="100"/>
      <c r="F122" s="138">
        <v>2007</v>
      </c>
      <c r="G122" s="79">
        <v>3898.12</v>
      </c>
      <c r="H122" s="79">
        <v>113.36199999999999</v>
      </c>
      <c r="I122" s="62">
        <f t="shared" si="9"/>
        <v>0.1281372529506597</v>
      </c>
      <c r="J122" s="62">
        <f t="shared" si="10"/>
        <v>2.9081198116014898E-2</v>
      </c>
      <c r="K122" s="100"/>
      <c r="L122" s="100"/>
      <c r="M122" s="100"/>
      <c r="N122" s="100"/>
      <c r="O122" s="31"/>
    </row>
    <row r="123" spans="2:15" x14ac:dyDescent="0.25">
      <c r="B123" s="101"/>
      <c r="C123" s="100"/>
      <c r="D123" s="100"/>
      <c r="E123" s="100"/>
      <c r="F123" s="138">
        <v>2008</v>
      </c>
      <c r="G123" s="79">
        <v>4309.1000000000004</v>
      </c>
      <c r="H123" s="79">
        <v>127.937</v>
      </c>
      <c r="I123" s="62">
        <f t="shared" si="9"/>
        <v>0.12857042042306954</v>
      </c>
      <c r="J123" s="62">
        <f t="shared" si="10"/>
        <v>2.9689958460003246E-2</v>
      </c>
      <c r="K123" s="100"/>
      <c r="L123" s="100"/>
      <c r="M123" s="100"/>
      <c r="N123" s="100"/>
      <c r="O123" s="31"/>
    </row>
    <row r="124" spans="2:15" x14ac:dyDescent="0.25">
      <c r="B124" s="101"/>
      <c r="C124" s="100"/>
      <c r="D124" s="100"/>
      <c r="E124" s="100"/>
      <c r="F124" s="138">
        <v>2009</v>
      </c>
      <c r="G124" s="79">
        <v>4689.0369999999994</v>
      </c>
      <c r="H124" s="79">
        <v>142.459</v>
      </c>
      <c r="I124" s="62">
        <f t="shared" si="9"/>
        <v>0.11350899270734827</v>
      </c>
      <c r="J124" s="62">
        <f t="shared" si="10"/>
        <v>3.0381291510389024E-2</v>
      </c>
      <c r="K124" s="100"/>
      <c r="L124" s="100"/>
      <c r="M124" s="100"/>
      <c r="N124" s="100"/>
      <c r="O124" s="31"/>
    </row>
    <row r="125" spans="2:15" x14ac:dyDescent="0.25">
      <c r="B125" s="101"/>
      <c r="C125" s="100"/>
      <c r="D125" s="100"/>
      <c r="E125" s="100"/>
      <c r="F125" s="138">
        <v>2010</v>
      </c>
      <c r="G125" s="79">
        <v>5116.8109999999988</v>
      </c>
      <c r="H125" s="79">
        <v>158.334</v>
      </c>
      <c r="I125" s="62">
        <f t="shared" si="9"/>
        <v>0.11143557093619916</v>
      </c>
      <c r="J125" s="62">
        <f t="shared" si="10"/>
        <v>3.094388282076474E-2</v>
      </c>
      <c r="K125" s="100"/>
      <c r="L125" s="100"/>
      <c r="M125" s="100"/>
      <c r="N125" s="100"/>
      <c r="O125" s="31"/>
    </row>
    <row r="126" spans="2:15" x14ac:dyDescent="0.25">
      <c r="B126" s="101"/>
      <c r="C126" s="100"/>
      <c r="D126" s="100"/>
      <c r="E126" s="100"/>
      <c r="F126" s="138">
        <v>2011</v>
      </c>
      <c r="G126" s="79">
        <v>5623.4490000000005</v>
      </c>
      <c r="H126" s="79">
        <v>176.85900000000001</v>
      </c>
      <c r="I126" s="62">
        <f t="shared" si="9"/>
        <v>0.11699950737049525</v>
      </c>
      <c r="J126" s="62">
        <f t="shared" si="10"/>
        <v>3.1450271888301996E-2</v>
      </c>
      <c r="K126" s="100"/>
      <c r="L126" s="100"/>
      <c r="M126" s="100"/>
      <c r="N126" s="100"/>
      <c r="O126" s="31"/>
    </row>
    <row r="127" spans="2:15" x14ac:dyDescent="0.25">
      <c r="B127" s="101"/>
      <c r="C127" s="100"/>
      <c r="D127" s="100"/>
      <c r="E127" s="100"/>
      <c r="F127" s="138">
        <v>2012</v>
      </c>
      <c r="G127" s="79">
        <v>6167.0460000000003</v>
      </c>
      <c r="H127" s="79">
        <v>198.428</v>
      </c>
      <c r="I127" s="62">
        <f t="shared" si="9"/>
        <v>0.12195590837899117</v>
      </c>
      <c r="J127" s="62">
        <f t="shared" si="10"/>
        <v>3.2175534283350571E-2</v>
      </c>
      <c r="K127" s="100"/>
      <c r="L127" s="100"/>
      <c r="M127" s="100"/>
      <c r="N127" s="100"/>
      <c r="O127" s="31"/>
    </row>
    <row r="128" spans="2:15" x14ac:dyDescent="0.25">
      <c r="B128" s="101"/>
      <c r="C128" s="100"/>
      <c r="D128" s="100"/>
      <c r="E128" s="100"/>
      <c r="F128" s="138">
        <v>2013</v>
      </c>
      <c r="G128" s="79">
        <v>6651.9989999999989</v>
      </c>
      <c r="H128" s="79">
        <v>216.03800000000001</v>
      </c>
      <c r="I128" s="62">
        <f t="shared" si="9"/>
        <v>8.8747555788497579E-2</v>
      </c>
      <c r="J128" s="62">
        <f t="shared" si="10"/>
        <v>3.2477154611718982E-2</v>
      </c>
      <c r="K128" s="100"/>
      <c r="L128" s="100"/>
      <c r="M128" s="100"/>
      <c r="N128" s="100"/>
      <c r="O128" s="31"/>
    </row>
    <row r="129" spans="2:15" x14ac:dyDescent="0.25">
      <c r="B129" s="101"/>
      <c r="C129" s="100"/>
      <c r="D129" s="100"/>
      <c r="E129" s="100"/>
      <c r="F129" s="138">
        <v>2014</v>
      </c>
      <c r="G129" s="79">
        <v>7112.3010000000004</v>
      </c>
      <c r="H129" s="79">
        <v>232.66900000000001</v>
      </c>
      <c r="I129" s="62">
        <f t="shared" si="9"/>
        <v>7.6981827271128234E-2</v>
      </c>
      <c r="J129" s="62">
        <f t="shared" si="10"/>
        <v>3.2713604218944051E-2</v>
      </c>
      <c r="K129" s="100"/>
      <c r="L129" s="100"/>
      <c r="M129" s="100"/>
      <c r="N129" s="100"/>
      <c r="O129" s="31"/>
    </row>
    <row r="130" spans="2:15" x14ac:dyDescent="0.25">
      <c r="B130" s="101"/>
      <c r="C130" s="100"/>
      <c r="D130" s="100"/>
      <c r="E130" s="100"/>
      <c r="F130" s="138">
        <v>2015</v>
      </c>
      <c r="G130" s="79">
        <v>7670.4990000000007</v>
      </c>
      <c r="H130" s="79">
        <v>254.376</v>
      </c>
      <c r="I130" s="62">
        <f t="shared" si="9"/>
        <v>9.3295625975097662E-2</v>
      </c>
      <c r="J130" s="62">
        <f t="shared" si="10"/>
        <v>3.3162901135897413E-2</v>
      </c>
      <c r="K130" s="100"/>
      <c r="L130" s="100"/>
      <c r="M130" s="100"/>
      <c r="N130" s="100"/>
      <c r="O130" s="31"/>
    </row>
    <row r="131" spans="2:15" x14ac:dyDescent="0.25">
      <c r="B131" s="101"/>
      <c r="C131" s="100"/>
      <c r="D131" s="100"/>
      <c r="E131" s="100"/>
      <c r="F131" s="138">
        <v>2016</v>
      </c>
      <c r="G131" s="79">
        <v>8231.9619999999995</v>
      </c>
      <c r="H131" s="79">
        <v>275.96499999999997</v>
      </c>
      <c r="I131" s="62">
        <f t="shared" si="9"/>
        <v>8.4870428027801204E-2</v>
      </c>
      <c r="J131" s="62">
        <f t="shared" si="10"/>
        <v>3.3523599841690233E-2</v>
      </c>
      <c r="K131" s="100"/>
      <c r="L131" s="100"/>
      <c r="M131" s="100"/>
      <c r="N131" s="100"/>
      <c r="O131" s="31"/>
    </row>
    <row r="132" spans="2:15" x14ac:dyDescent="0.25">
      <c r="B132" s="101"/>
      <c r="C132" s="100"/>
      <c r="D132" s="100"/>
      <c r="E132" s="100"/>
      <c r="F132" s="138">
        <v>2017</v>
      </c>
      <c r="G132" s="79">
        <v>8841.7419999999984</v>
      </c>
      <c r="H132" s="79">
        <v>299.11200000000002</v>
      </c>
      <c r="I132" s="62">
        <f t="shared" si="9"/>
        <v>8.3876578551628E-2</v>
      </c>
      <c r="J132" s="62">
        <f t="shared" si="10"/>
        <v>3.382953268711076E-2</v>
      </c>
      <c r="K132" s="139">
        <f>+H132/Centro!F153</f>
        <v>0.24697853577577134</v>
      </c>
      <c r="L132" s="100"/>
      <c r="M132" s="100"/>
      <c r="N132" s="100"/>
      <c r="O132" s="31"/>
    </row>
    <row r="133" spans="2:15" x14ac:dyDescent="0.25">
      <c r="B133" s="101"/>
      <c r="C133" s="100"/>
      <c r="D133" s="100"/>
      <c r="E133" s="100"/>
      <c r="F133" s="177" t="s">
        <v>81</v>
      </c>
      <c r="G133" s="177"/>
      <c r="H133" s="177"/>
      <c r="I133" s="177"/>
      <c r="J133" s="177"/>
      <c r="K133" s="100"/>
      <c r="L133" s="100"/>
      <c r="M133" s="100"/>
      <c r="N133" s="100"/>
      <c r="O133" s="31"/>
    </row>
    <row r="134" spans="2:15" x14ac:dyDescent="0.25">
      <c r="B134" s="101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31"/>
    </row>
    <row r="135" spans="2:15" x14ac:dyDescent="0.25">
      <c r="B135" s="18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32"/>
    </row>
  </sheetData>
  <mergeCells count="62">
    <mergeCell ref="D103:M103"/>
    <mergeCell ref="C108:N109"/>
    <mergeCell ref="F110:J110"/>
    <mergeCell ref="F111:J111"/>
    <mergeCell ref="F133:J133"/>
    <mergeCell ref="D102:F102"/>
    <mergeCell ref="D91:F91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D90:F90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C58:N58"/>
    <mergeCell ref="C68:N68"/>
    <mergeCell ref="C73:N75"/>
    <mergeCell ref="D76:M76"/>
    <mergeCell ref="D77:F78"/>
    <mergeCell ref="G77:H77"/>
    <mergeCell ref="I77:J77"/>
    <mergeCell ref="K77:L77"/>
    <mergeCell ref="C57:N57"/>
    <mergeCell ref="D19:F19"/>
    <mergeCell ref="D20:F20"/>
    <mergeCell ref="D21:F21"/>
    <mergeCell ref="D22:F22"/>
    <mergeCell ref="D24:M24"/>
    <mergeCell ref="C30:N30"/>
    <mergeCell ref="C31:N31"/>
    <mergeCell ref="C41:N41"/>
    <mergeCell ref="C44:N44"/>
    <mergeCell ref="C45:N45"/>
    <mergeCell ref="C55:N55"/>
    <mergeCell ref="D18:F18"/>
    <mergeCell ref="B1:O2"/>
    <mergeCell ref="C7:N9"/>
    <mergeCell ref="D10:M10"/>
    <mergeCell ref="D11:F12"/>
    <mergeCell ref="G11:H11"/>
    <mergeCell ref="I11:J11"/>
    <mergeCell ref="K11:L11"/>
    <mergeCell ref="D13:F13"/>
    <mergeCell ref="D14:F14"/>
    <mergeCell ref="D15:F15"/>
    <mergeCell ref="D16:F16"/>
    <mergeCell ref="D17:F17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5"/>
  <sheetViews>
    <sheetView workbookViewId="0">
      <selection activeCell="A7" sqref="A7"/>
    </sheetView>
  </sheetViews>
  <sheetFormatPr baseColWidth="10" defaultColWidth="0" defaultRowHeight="15" x14ac:dyDescent="0.25"/>
  <cols>
    <col min="1" max="1" width="11.7109375" style="1" customWidth="1"/>
    <col min="2" max="15" width="11.7109375" style="5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234" t="s">
        <v>125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</row>
    <row r="2" spans="2:15" ht="15" customHeight="1" x14ac:dyDescent="0.25"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</row>
    <row r="3" spans="2:15" x14ac:dyDescent="0.25">
      <c r="B3" s="69" t="str">
        <f>+B6</f>
        <v>1. Recaudación Tributos Internos (Soles)</v>
      </c>
      <c r="C3" s="70"/>
      <c r="D3" s="70"/>
      <c r="E3" s="70"/>
      <c r="F3" s="70"/>
      <c r="G3" s="70"/>
      <c r="H3" s="70"/>
      <c r="I3" s="69"/>
      <c r="J3" s="69" t="str">
        <f>+B72</f>
        <v>3. Recaudación Tributos Internos - Detalle de cargas Tributarias</v>
      </c>
      <c r="K3" s="70"/>
      <c r="L3" s="70"/>
      <c r="M3" s="42"/>
      <c r="N3" s="42"/>
      <c r="O3" s="42"/>
    </row>
    <row r="4" spans="2:15" x14ac:dyDescent="0.25">
      <c r="B4" s="69" t="str">
        <f>+B28</f>
        <v>2. Ingresos Tributarios recaudados por la SUNAT  2007-2017, en soles</v>
      </c>
      <c r="C4" s="69"/>
      <c r="D4" s="69"/>
      <c r="E4" s="69"/>
      <c r="F4" s="69"/>
      <c r="G4" s="69"/>
      <c r="H4" s="71"/>
      <c r="I4" s="69"/>
      <c r="J4" s="69" t="str">
        <f>+B107</f>
        <v>4. Número de contribuyentes activos por región</v>
      </c>
      <c r="K4" s="71"/>
      <c r="L4" s="71"/>
      <c r="M4" s="48"/>
      <c r="N4" s="48"/>
      <c r="O4" s="48"/>
    </row>
    <row r="5" spans="2:15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5" x14ac:dyDescent="0.25">
      <c r="B6" s="68" t="s">
        <v>51</v>
      </c>
      <c r="C6" s="96"/>
      <c r="D6" s="96"/>
      <c r="E6" s="96"/>
      <c r="F6" s="96"/>
      <c r="G6" s="97"/>
      <c r="H6" s="97"/>
      <c r="I6" s="97"/>
      <c r="J6" s="97"/>
      <c r="K6" s="97"/>
      <c r="L6" s="97"/>
      <c r="M6" s="97"/>
      <c r="N6" s="97"/>
      <c r="O6" s="30"/>
    </row>
    <row r="7" spans="2:15" ht="15" customHeight="1" x14ac:dyDescent="0.25">
      <c r="B7" s="118"/>
      <c r="C7" s="213" t="str">
        <f>+CONCATENATE("Durante el 2017  en la región se recaudaron S/ ", FIXED(G13/1000,1)," millones por tributos internos,  ", +IF(L13&gt;0, "Un aumento en", "Una reducción de")," ",FIXED(100*L13,1),"% respecto del 2016. Mientras que en terminos reales (quitando la inflación del periodo) la recaudación habría ", IF(LM13&gt;0,"crecido","disminuido")," en ", FIXED(100*M13,1),"%  Es así que se recaudaron en el 2017:  S/ ",FIXED(G14/1000,1)," millones por Impuesto a la Renta, S/ ", FIXED(G17/1000,1)," millones por Impuesto a la producción y el Consumo y solo S/ ",FIXED(G20/1000,1)," millones por otros conceptos.")</f>
        <v>Durante el 2017  en la región se recaudaron S/ 87.3 millones por tributos internos,  Un aumento en 4.7% respecto del 2016. Mientras que en terminos reales (quitando la inflación del periodo) la recaudación habría disminuido en 1.9%  Es así que se recaudaron en el 2017:  S/ 28.3 millones por Impuesto a la Renta, S/ 46.4 millones por Impuesto a la producción y el Consumo y solo S/ 12.6 millones por otros conceptos.</v>
      </c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34"/>
    </row>
    <row r="8" spans="2:15" x14ac:dyDescent="0.25">
      <c r="B8" s="101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34"/>
    </row>
    <row r="9" spans="2:15" ht="15" customHeight="1" x14ac:dyDescent="0.25">
      <c r="B9" s="101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31"/>
    </row>
    <row r="10" spans="2:15" x14ac:dyDescent="0.25">
      <c r="B10" s="17"/>
      <c r="C10" s="6"/>
      <c r="D10" s="199" t="s">
        <v>52</v>
      </c>
      <c r="E10" s="199"/>
      <c r="F10" s="199"/>
      <c r="G10" s="199"/>
      <c r="H10" s="199"/>
      <c r="I10" s="199"/>
      <c r="J10" s="199"/>
      <c r="K10" s="199"/>
      <c r="L10" s="199"/>
      <c r="M10" s="199"/>
      <c r="N10" s="6"/>
      <c r="O10" s="31"/>
    </row>
    <row r="11" spans="2:15" ht="15" customHeight="1" x14ac:dyDescent="0.25">
      <c r="B11" s="17"/>
      <c r="C11" s="6"/>
      <c r="D11" s="206" t="s">
        <v>10</v>
      </c>
      <c r="E11" s="207"/>
      <c r="F11" s="208"/>
      <c r="G11" s="197">
        <v>2017</v>
      </c>
      <c r="H11" s="197"/>
      <c r="I11" s="197">
        <v>2016</v>
      </c>
      <c r="J11" s="197"/>
      <c r="K11" s="198" t="s">
        <v>53</v>
      </c>
      <c r="L11" s="198"/>
      <c r="M11" s="40" t="s">
        <v>54</v>
      </c>
      <c r="N11" s="6"/>
      <c r="O11" s="31"/>
    </row>
    <row r="12" spans="2:15" ht="15" customHeight="1" thickBot="1" x14ac:dyDescent="0.3">
      <c r="B12" s="17"/>
      <c r="C12" s="6"/>
      <c r="D12" s="209"/>
      <c r="E12" s="210"/>
      <c r="F12" s="211"/>
      <c r="G12" s="29" t="s">
        <v>50</v>
      </c>
      <c r="H12" s="29" t="s">
        <v>6</v>
      </c>
      <c r="I12" s="29" t="s">
        <v>50</v>
      </c>
      <c r="J12" s="29" t="s">
        <v>6</v>
      </c>
      <c r="K12" s="29" t="s">
        <v>50</v>
      </c>
      <c r="L12" s="29" t="s">
        <v>7</v>
      </c>
      <c r="M12" s="29" t="s">
        <v>55</v>
      </c>
      <c r="N12" s="6"/>
      <c r="O12" s="31"/>
    </row>
    <row r="13" spans="2:15" ht="15.75" customHeight="1" thickTop="1" x14ac:dyDescent="0.25">
      <c r="B13" s="17"/>
      <c r="C13" s="6"/>
      <c r="D13" s="201" t="s">
        <v>47</v>
      </c>
      <c r="E13" s="202"/>
      <c r="F13" s="203"/>
      <c r="G13" s="54">
        <f>+G14+G17+G20</f>
        <v>87291.158180000013</v>
      </c>
      <c r="H13" s="115"/>
      <c r="I13" s="54">
        <f>+I14+I17+I20</f>
        <v>83359.235509999999</v>
      </c>
      <c r="J13" s="115"/>
      <c r="K13" s="54">
        <f>+G13-I13</f>
        <v>3931.9226700000145</v>
      </c>
      <c r="L13" s="59">
        <f>+IF(I13=0,"  - ",G13/I13-1)</f>
        <v>4.7168410865864097E-2</v>
      </c>
      <c r="M13" s="59">
        <v>1.8618181484726604E-2</v>
      </c>
      <c r="N13" s="6"/>
      <c r="O13" s="31"/>
    </row>
    <row r="14" spans="2:15" x14ac:dyDescent="0.25">
      <c r="B14" s="17"/>
      <c r="C14" s="6"/>
      <c r="D14" s="204" t="s">
        <v>11</v>
      </c>
      <c r="E14" s="204"/>
      <c r="F14" s="204"/>
      <c r="G14" s="51">
        <v>28328.373</v>
      </c>
      <c r="H14" s="56">
        <f t="shared" ref="H14:H20" si="0">+G14/G$13</f>
        <v>0.32452740450052298</v>
      </c>
      <c r="I14" s="51">
        <v>30874.632850000009</v>
      </c>
      <c r="J14" s="56">
        <f t="shared" ref="J14:J20" si="1">+I14/I$13</f>
        <v>0.37038047027550058</v>
      </c>
      <c r="K14" s="60">
        <f>+G14-I14</f>
        <v>-2546.2598500000095</v>
      </c>
      <c r="L14" s="61">
        <f t="shared" ref="L14:L22" si="2">+IF(I14=0,"  - ",G14/I14-1)</f>
        <v>-8.2470935358831654E-2</v>
      </c>
      <c r="M14" s="61">
        <v>-0.10748664915190309</v>
      </c>
      <c r="N14" s="6"/>
      <c r="O14" s="31"/>
    </row>
    <row r="15" spans="2:15" x14ac:dyDescent="0.25">
      <c r="B15" s="17"/>
      <c r="C15" s="6"/>
      <c r="D15" s="205" t="s">
        <v>12</v>
      </c>
      <c r="E15" s="205"/>
      <c r="F15" s="205"/>
      <c r="G15" s="52">
        <v>9683.5373700000018</v>
      </c>
      <c r="H15" s="57">
        <f t="shared" si="0"/>
        <v>0.11093377120775419</v>
      </c>
      <c r="I15" s="52">
        <v>17526.245870000002</v>
      </c>
      <c r="J15" s="57">
        <f t="shared" si="1"/>
        <v>0.21024959937279544</v>
      </c>
      <c r="K15" s="52">
        <f t="shared" ref="K15:K22" si="3">+G15-I15</f>
        <v>-7842.7085000000006</v>
      </c>
      <c r="L15" s="62">
        <f t="shared" si="2"/>
        <v>-0.44748365155737713</v>
      </c>
      <c r="M15" s="62">
        <v>-0.46254757854484441</v>
      </c>
      <c r="N15" s="6"/>
      <c r="O15" s="31"/>
    </row>
    <row r="16" spans="2:15" x14ac:dyDescent="0.25">
      <c r="B16" s="17"/>
      <c r="C16" s="6"/>
      <c r="D16" s="205" t="s">
        <v>13</v>
      </c>
      <c r="E16" s="205"/>
      <c r="F16" s="205"/>
      <c r="G16" s="52">
        <v>4792.7868399999998</v>
      </c>
      <c r="H16" s="57">
        <f t="shared" si="0"/>
        <v>5.4905753800596431E-2</v>
      </c>
      <c r="I16" s="52">
        <v>4469.9136299999991</v>
      </c>
      <c r="J16" s="57">
        <f t="shared" si="1"/>
        <v>5.3622296349680132E-2</v>
      </c>
      <c r="K16" s="52">
        <f t="shared" si="3"/>
        <v>322.87321000000065</v>
      </c>
      <c r="L16" s="62">
        <f t="shared" si="2"/>
        <v>7.2232538864515083E-2</v>
      </c>
      <c r="M16" s="62">
        <v>4.2998955596672772E-2</v>
      </c>
      <c r="N16" s="6"/>
      <c r="O16" s="31"/>
    </row>
    <row r="17" spans="2:15" x14ac:dyDescent="0.25">
      <c r="B17" s="17"/>
      <c r="C17" s="6"/>
      <c r="D17" s="204" t="s">
        <v>14</v>
      </c>
      <c r="E17" s="204"/>
      <c r="F17" s="204"/>
      <c r="G17" s="51">
        <v>46389.041870000008</v>
      </c>
      <c r="H17" s="56">
        <f t="shared" si="0"/>
        <v>0.53142887363623703</v>
      </c>
      <c r="I17" s="51">
        <v>40358.932709999994</v>
      </c>
      <c r="J17" s="56">
        <f t="shared" si="1"/>
        <v>0.48415670397023286</v>
      </c>
      <c r="K17" s="60">
        <f t="shared" si="3"/>
        <v>6030.1091600000145</v>
      </c>
      <c r="L17" s="61">
        <f t="shared" si="2"/>
        <v>0.1494120075803167</v>
      </c>
      <c r="M17" s="61">
        <v>0.11807418633844269</v>
      </c>
      <c r="N17" s="6"/>
      <c r="O17" s="31"/>
    </row>
    <row r="18" spans="2:15" x14ac:dyDescent="0.25">
      <c r="B18" s="17"/>
      <c r="C18" s="6"/>
      <c r="D18" s="205" t="s">
        <v>15</v>
      </c>
      <c r="E18" s="205"/>
      <c r="F18" s="205"/>
      <c r="G18" s="53">
        <v>46330.759850000009</v>
      </c>
      <c r="H18" s="58">
        <f t="shared" si="0"/>
        <v>0.53076119982808556</v>
      </c>
      <c r="I18" s="53">
        <v>40322.149699999994</v>
      </c>
      <c r="J18" s="58">
        <f t="shared" si="1"/>
        <v>0.48371544500504493</v>
      </c>
      <c r="K18" s="63">
        <f t="shared" si="3"/>
        <v>6008.610150000015</v>
      </c>
      <c r="L18" s="64">
        <f t="shared" si="2"/>
        <v>0.14901512431020048</v>
      </c>
      <c r="M18" s="64">
        <v>0.11768812378090865</v>
      </c>
      <c r="N18" s="6"/>
      <c r="O18" s="31"/>
    </row>
    <row r="19" spans="2:15" x14ac:dyDescent="0.25">
      <c r="B19" s="17"/>
      <c r="C19" s="6"/>
      <c r="D19" s="205" t="s">
        <v>16</v>
      </c>
      <c r="E19" s="205"/>
      <c r="F19" s="205"/>
      <c r="G19" s="53">
        <v>58.282020000000003</v>
      </c>
      <c r="H19" s="58">
        <f t="shared" si="0"/>
        <v>6.6767380815155081E-4</v>
      </c>
      <c r="I19" s="53">
        <v>36.783010000000004</v>
      </c>
      <c r="J19" s="58">
        <f t="shared" si="1"/>
        <v>4.4125896518793547E-4</v>
      </c>
      <c r="K19" s="63">
        <f t="shared" si="3"/>
        <v>21.499009999999998</v>
      </c>
      <c r="L19" s="64">
        <f t="shared" si="2"/>
        <v>0.58448207474048464</v>
      </c>
      <c r="M19" s="64">
        <v>0.54128240770055114</v>
      </c>
      <c r="N19" s="6"/>
      <c r="O19" s="31"/>
    </row>
    <row r="20" spans="2:15" x14ac:dyDescent="0.25">
      <c r="B20" s="17"/>
      <c r="C20" s="6"/>
      <c r="D20" s="204" t="s">
        <v>17</v>
      </c>
      <c r="E20" s="204"/>
      <c r="F20" s="204"/>
      <c r="G20" s="51">
        <v>12573.74331</v>
      </c>
      <c r="H20" s="56">
        <f t="shared" si="0"/>
        <v>0.14404372186323988</v>
      </c>
      <c r="I20" s="51">
        <v>12125.669950000001</v>
      </c>
      <c r="J20" s="56">
        <f t="shared" si="1"/>
        <v>0.14546282575426658</v>
      </c>
      <c r="K20" s="60">
        <f t="shared" si="3"/>
        <v>448.0733599999985</v>
      </c>
      <c r="L20" s="61">
        <f t="shared" si="2"/>
        <v>3.6952462160657618E-2</v>
      </c>
      <c r="M20" s="61">
        <v>8.6807626471641086E-3</v>
      </c>
      <c r="N20" s="6"/>
      <c r="O20" s="31"/>
    </row>
    <row r="21" spans="2:15" ht="15" customHeight="1" x14ac:dyDescent="0.25">
      <c r="B21" s="17"/>
      <c r="C21" s="6"/>
      <c r="D21" s="224" t="s">
        <v>48</v>
      </c>
      <c r="E21" s="225"/>
      <c r="F21" s="226"/>
      <c r="G21" s="109">
        <v>0</v>
      </c>
      <c r="H21" s="116"/>
      <c r="I21" s="109">
        <v>0</v>
      </c>
      <c r="J21" s="116"/>
      <c r="K21" s="109">
        <f t="shared" si="3"/>
        <v>0</v>
      </c>
      <c r="L21" s="65" t="str">
        <f t="shared" si="2"/>
        <v xml:space="preserve">  - </v>
      </c>
      <c r="M21" s="65">
        <v>0</v>
      </c>
      <c r="N21" s="6"/>
      <c r="O21" s="31"/>
    </row>
    <row r="22" spans="2:15" ht="15" customHeight="1" x14ac:dyDescent="0.25">
      <c r="B22" s="17"/>
      <c r="C22" s="6"/>
      <c r="D22" s="227" t="s">
        <v>49</v>
      </c>
      <c r="E22" s="228"/>
      <c r="F22" s="229"/>
      <c r="G22" s="55">
        <f>+G21+G13</f>
        <v>87291.158180000013</v>
      </c>
      <c r="H22" s="117"/>
      <c r="I22" s="55">
        <f>+I21+I13</f>
        <v>83359.235509999999</v>
      </c>
      <c r="J22" s="117"/>
      <c r="K22" s="55">
        <f t="shared" si="3"/>
        <v>3931.9226700000145</v>
      </c>
      <c r="L22" s="66">
        <f t="shared" si="2"/>
        <v>4.7168410865864097E-2</v>
      </c>
      <c r="M22" s="66">
        <v>1.8618181484726604E-2</v>
      </c>
      <c r="N22" s="6"/>
      <c r="O22" s="31"/>
    </row>
    <row r="23" spans="2:15" x14ac:dyDescent="0.25">
      <c r="B23" s="17"/>
      <c r="C23" s="6"/>
      <c r="D23" s="110" t="s">
        <v>18</v>
      </c>
      <c r="E23" s="111"/>
      <c r="F23" s="111"/>
      <c r="G23" s="112"/>
      <c r="H23" s="113"/>
      <c r="I23" s="112"/>
      <c r="J23" s="113"/>
      <c r="K23" s="114"/>
      <c r="L23" s="113"/>
      <c r="M23" s="100"/>
      <c r="N23" s="6"/>
      <c r="O23" s="31"/>
    </row>
    <row r="24" spans="2:15" x14ac:dyDescent="0.25">
      <c r="B24" s="17"/>
      <c r="C24" s="6"/>
      <c r="D24" s="232" t="s">
        <v>56</v>
      </c>
      <c r="E24" s="232"/>
      <c r="F24" s="232"/>
      <c r="G24" s="232"/>
      <c r="H24" s="232"/>
      <c r="I24" s="232"/>
      <c r="J24" s="232"/>
      <c r="K24" s="232"/>
      <c r="L24" s="232"/>
      <c r="M24" s="232"/>
      <c r="N24" s="6"/>
      <c r="O24" s="31"/>
    </row>
    <row r="25" spans="2:15" x14ac:dyDescent="0.25">
      <c r="B25" s="18"/>
      <c r="C25" s="19"/>
      <c r="D25" s="19"/>
      <c r="E25" s="19"/>
      <c r="F25" s="20"/>
      <c r="G25" s="20"/>
      <c r="H25" s="20"/>
      <c r="I25" s="20"/>
      <c r="J25" s="20"/>
      <c r="K25" s="20"/>
      <c r="L25" s="19"/>
      <c r="M25" s="19"/>
      <c r="N25" s="19"/>
      <c r="O25" s="32"/>
    </row>
    <row r="26" spans="2:15" x14ac:dyDescent="0.25">
      <c r="F26" s="21"/>
      <c r="G26" s="21"/>
      <c r="H26" s="21"/>
      <c r="I26" s="21"/>
      <c r="J26" s="21"/>
      <c r="K26" s="21"/>
    </row>
    <row r="28" spans="2:15" x14ac:dyDescent="0.25">
      <c r="B28" s="68" t="s">
        <v>73</v>
      </c>
      <c r="C28" s="96"/>
      <c r="D28" s="96"/>
      <c r="E28" s="96"/>
      <c r="F28" s="96"/>
      <c r="G28" s="97"/>
      <c r="H28" s="97"/>
      <c r="I28" s="97"/>
      <c r="J28" s="97"/>
      <c r="K28" s="97"/>
      <c r="L28" s="97"/>
      <c r="M28" s="97"/>
      <c r="N28" s="97"/>
      <c r="O28" s="30"/>
    </row>
    <row r="29" spans="2:15" x14ac:dyDescent="0.25">
      <c r="B29" s="98"/>
      <c r="C29" s="99"/>
      <c r="D29" s="99"/>
      <c r="E29" s="99"/>
      <c r="F29" s="99"/>
      <c r="G29" s="100"/>
      <c r="H29" s="100"/>
      <c r="I29" s="100"/>
      <c r="J29" s="100"/>
      <c r="K29" s="100"/>
      <c r="L29" s="100"/>
      <c r="M29" s="100"/>
      <c r="N29" s="100"/>
      <c r="O29" s="31"/>
    </row>
    <row r="30" spans="2:15" x14ac:dyDescent="0.25">
      <c r="B30" s="101"/>
      <c r="C30" s="181" t="s">
        <v>70</v>
      </c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35"/>
    </row>
    <row r="31" spans="2:15" x14ac:dyDescent="0.25">
      <c r="B31" s="101"/>
      <c r="C31" s="182" t="s">
        <v>69</v>
      </c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35"/>
    </row>
    <row r="32" spans="2:15" ht="15" customHeight="1" x14ac:dyDescent="0.25">
      <c r="B32" s="101"/>
      <c r="C32" s="94" t="s">
        <v>37</v>
      </c>
      <c r="D32" s="95">
        <v>2007</v>
      </c>
      <c r="E32" s="95">
        <v>2008</v>
      </c>
      <c r="F32" s="95">
        <v>2009</v>
      </c>
      <c r="G32" s="95">
        <v>2010</v>
      </c>
      <c r="H32" s="95">
        <v>2011</v>
      </c>
      <c r="I32" s="95">
        <v>2012</v>
      </c>
      <c r="J32" s="95">
        <v>2013</v>
      </c>
      <c r="K32" s="95">
        <v>2014</v>
      </c>
      <c r="L32" s="95">
        <v>2015</v>
      </c>
      <c r="M32" s="95">
        <v>2016</v>
      </c>
      <c r="N32" s="95">
        <v>2017</v>
      </c>
      <c r="O32" s="31"/>
    </row>
    <row r="33" spans="2:15" x14ac:dyDescent="0.25">
      <c r="B33" s="101"/>
      <c r="C33" s="103" t="s">
        <v>35</v>
      </c>
      <c r="D33" s="102">
        <v>46640.355840000011</v>
      </c>
      <c r="E33" s="102">
        <v>38095.59896000001</v>
      </c>
      <c r="F33" s="102">
        <v>30490.472160000001</v>
      </c>
      <c r="G33" s="102">
        <v>31303.56355000001</v>
      </c>
      <c r="H33" s="102">
        <v>39248.61836</v>
      </c>
      <c r="I33" s="102">
        <v>61801.751839999997</v>
      </c>
      <c r="J33" s="102">
        <v>74350.857970000012</v>
      </c>
      <c r="K33" s="102">
        <v>81034.935179999986</v>
      </c>
      <c r="L33" s="102">
        <v>83716.179380000001</v>
      </c>
      <c r="M33" s="102">
        <v>83359.235509999999</v>
      </c>
      <c r="N33" s="102">
        <v>87291.158180000013</v>
      </c>
      <c r="O33" s="31"/>
    </row>
    <row r="34" spans="2:15" x14ac:dyDescent="0.25">
      <c r="B34" s="101"/>
      <c r="C34" s="104" t="s">
        <v>38</v>
      </c>
      <c r="D34" s="52">
        <v>10338.498590000001</v>
      </c>
      <c r="E34" s="52">
        <v>18462.535370000001</v>
      </c>
      <c r="F34" s="52">
        <v>12713.117489999999</v>
      </c>
      <c r="G34" s="52">
        <v>14990.002820000002</v>
      </c>
      <c r="H34" s="52">
        <v>16197.497580000003</v>
      </c>
      <c r="I34" s="52">
        <v>20323.664430000001</v>
      </c>
      <c r="J34" s="52">
        <v>26408.880040000004</v>
      </c>
      <c r="K34" s="52">
        <v>26714.637720000006</v>
      </c>
      <c r="L34" s="52">
        <v>28772.078270000005</v>
      </c>
      <c r="M34" s="52">
        <v>30874.632850000009</v>
      </c>
      <c r="N34" s="52">
        <v>28328.373</v>
      </c>
      <c r="O34" s="31"/>
    </row>
    <row r="35" spans="2:15" x14ac:dyDescent="0.25">
      <c r="B35" s="101"/>
      <c r="C35" s="104" t="s">
        <v>65</v>
      </c>
      <c r="D35" s="52">
        <v>5768.1587399999999</v>
      </c>
      <c r="E35" s="52">
        <v>7702.0762699999996</v>
      </c>
      <c r="F35" s="52">
        <v>7432.09519</v>
      </c>
      <c r="G35" s="52">
        <v>8484.9484799999991</v>
      </c>
      <c r="H35" s="52">
        <v>9494.3013500000015</v>
      </c>
      <c r="I35" s="52">
        <v>11578.008440000001</v>
      </c>
      <c r="J35" s="52">
        <v>14896.464850000004</v>
      </c>
      <c r="K35" s="52">
        <v>14150.274460000001</v>
      </c>
      <c r="L35" s="52">
        <v>13976.583470000001</v>
      </c>
      <c r="M35" s="52">
        <v>17526.245870000002</v>
      </c>
      <c r="N35" s="52">
        <v>9683.5373700000018</v>
      </c>
      <c r="O35" s="31"/>
    </row>
    <row r="36" spans="2:15" x14ac:dyDescent="0.25">
      <c r="B36" s="101"/>
      <c r="C36" s="104" t="s">
        <v>66</v>
      </c>
      <c r="D36" s="52">
        <v>1393.4090900000001</v>
      </c>
      <c r="E36" s="52">
        <v>1420.6494600000001</v>
      </c>
      <c r="F36" s="52">
        <v>1729.7384</v>
      </c>
      <c r="G36" s="52">
        <v>1833.7733699999999</v>
      </c>
      <c r="H36" s="52">
        <v>2736.7438800000004</v>
      </c>
      <c r="I36" s="52">
        <v>3639.9524999999994</v>
      </c>
      <c r="J36" s="52">
        <v>4367.1517199999998</v>
      </c>
      <c r="K36" s="52">
        <v>5156.0785000000005</v>
      </c>
      <c r="L36" s="52">
        <v>4504.7235400000009</v>
      </c>
      <c r="M36" s="52">
        <v>4469.9136299999991</v>
      </c>
      <c r="N36" s="52">
        <v>4792.7868399999998</v>
      </c>
      <c r="O36" s="31"/>
    </row>
    <row r="37" spans="2:15" x14ac:dyDescent="0.25">
      <c r="B37" s="101"/>
      <c r="C37" s="104" t="s">
        <v>39</v>
      </c>
      <c r="D37" s="52">
        <v>32606.1875</v>
      </c>
      <c r="E37" s="52">
        <v>16163.572399999999</v>
      </c>
      <c r="F37" s="52">
        <v>10117.383330000001</v>
      </c>
      <c r="G37" s="52">
        <v>11479.085220000001</v>
      </c>
      <c r="H37" s="52">
        <v>16127.862700000003</v>
      </c>
      <c r="I37" s="52">
        <v>25822.990659999992</v>
      </c>
      <c r="J37" s="52">
        <v>30983.876469999985</v>
      </c>
      <c r="K37" s="52">
        <v>35860.005419999987</v>
      </c>
      <c r="L37" s="52">
        <v>37407.647569999994</v>
      </c>
      <c r="M37" s="52">
        <v>40322.149699999994</v>
      </c>
      <c r="N37" s="52">
        <v>46330.759850000009</v>
      </c>
      <c r="O37" s="31"/>
    </row>
    <row r="38" spans="2:15" x14ac:dyDescent="0.25">
      <c r="B38" s="101"/>
      <c r="C38" s="104" t="s">
        <v>40</v>
      </c>
      <c r="D38" s="52">
        <v>10.944000000000001</v>
      </c>
      <c r="E38" s="52">
        <v>18.020990000000001</v>
      </c>
      <c r="F38" s="52">
        <v>15.39</v>
      </c>
      <c r="G38" s="52">
        <v>20.555980000000002</v>
      </c>
      <c r="H38" s="52">
        <v>23.118989999999997</v>
      </c>
      <c r="I38" s="52">
        <v>33.722999999999999</v>
      </c>
      <c r="J38" s="52">
        <v>43.783990000000003</v>
      </c>
      <c r="K38" s="52">
        <v>47.554019999999994</v>
      </c>
      <c r="L38" s="52">
        <v>48.430970000000002</v>
      </c>
      <c r="M38" s="52">
        <v>36.783010000000004</v>
      </c>
      <c r="N38" s="52">
        <v>58.282020000000003</v>
      </c>
      <c r="O38" s="31"/>
    </row>
    <row r="39" spans="2:15" x14ac:dyDescent="0.25">
      <c r="B39" s="126"/>
      <c r="C39" s="105" t="s">
        <v>48</v>
      </c>
      <c r="D39" s="102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31"/>
    </row>
    <row r="40" spans="2:15" x14ac:dyDescent="0.25">
      <c r="B40" s="119"/>
      <c r="C40" s="106" t="s">
        <v>67</v>
      </c>
      <c r="D40" s="89">
        <v>46640.355840000011</v>
      </c>
      <c r="E40" s="89">
        <v>38095.59896000001</v>
      </c>
      <c r="F40" s="89">
        <v>30490.472160000001</v>
      </c>
      <c r="G40" s="89">
        <v>31303.56355000001</v>
      </c>
      <c r="H40" s="89">
        <v>39248.61836</v>
      </c>
      <c r="I40" s="89">
        <v>61801.751839999997</v>
      </c>
      <c r="J40" s="89">
        <v>74350.857970000012</v>
      </c>
      <c r="K40" s="89">
        <v>81034.935179999986</v>
      </c>
      <c r="L40" s="89">
        <v>83716.179380000001</v>
      </c>
      <c r="M40" s="89">
        <v>83359.235509999999</v>
      </c>
      <c r="N40" s="89">
        <v>87291.158180000013</v>
      </c>
      <c r="O40" s="31"/>
    </row>
    <row r="41" spans="2:15" x14ac:dyDescent="0.25">
      <c r="B41" s="119"/>
      <c r="C41" s="215" t="s">
        <v>68</v>
      </c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31"/>
    </row>
    <row r="42" spans="2:15" x14ac:dyDescent="0.25">
      <c r="B42" s="121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36"/>
    </row>
    <row r="43" spans="2:15" x14ac:dyDescent="0.25">
      <c r="B43" s="121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36"/>
    </row>
    <row r="44" spans="2:15" x14ac:dyDescent="0.25">
      <c r="B44" s="121"/>
      <c r="C44" s="181" t="s">
        <v>71</v>
      </c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36"/>
    </row>
    <row r="45" spans="2:15" x14ac:dyDescent="0.25">
      <c r="B45" s="121"/>
      <c r="C45" s="182" t="s">
        <v>72</v>
      </c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36"/>
    </row>
    <row r="46" spans="2:15" x14ac:dyDescent="0.25">
      <c r="B46" s="121"/>
      <c r="C46" s="94" t="s">
        <v>37</v>
      </c>
      <c r="D46" s="95">
        <v>2007</v>
      </c>
      <c r="E46" s="95">
        <v>2008</v>
      </c>
      <c r="F46" s="95">
        <v>2009</v>
      </c>
      <c r="G46" s="95">
        <v>2010</v>
      </c>
      <c r="H46" s="95">
        <v>2011</v>
      </c>
      <c r="I46" s="95">
        <v>2012</v>
      </c>
      <c r="J46" s="95">
        <v>2013</v>
      </c>
      <c r="K46" s="95">
        <v>2014</v>
      </c>
      <c r="L46" s="95">
        <v>2015</v>
      </c>
      <c r="M46" s="95">
        <v>2016</v>
      </c>
      <c r="N46" s="95">
        <v>2017</v>
      </c>
      <c r="O46" s="36"/>
    </row>
    <row r="47" spans="2:15" x14ac:dyDescent="0.25">
      <c r="B47" s="121"/>
      <c r="C47" s="103" t="s">
        <v>35</v>
      </c>
      <c r="D47" s="107">
        <v>1.2361474341126968</v>
      </c>
      <c r="E47" s="107">
        <v>-0.18320522487677482</v>
      </c>
      <c r="F47" s="107">
        <v>-0.19963268743944185</v>
      </c>
      <c r="G47" s="107">
        <v>2.6667064574575239E-2</v>
      </c>
      <c r="H47" s="107">
        <v>0.25380672067286048</v>
      </c>
      <c r="I47" s="107">
        <v>0.57462235417145013</v>
      </c>
      <c r="J47" s="107">
        <v>0.20305421377841659</v>
      </c>
      <c r="K47" s="107">
        <v>8.9899126822409414E-2</v>
      </c>
      <c r="L47" s="107">
        <v>3.3087509653018987E-2</v>
      </c>
      <c r="M47" s="107">
        <v>-4.263738176342069E-3</v>
      </c>
      <c r="N47" s="107">
        <v>4.7168410865864097E-2</v>
      </c>
      <c r="O47" s="36"/>
    </row>
    <row r="48" spans="2:15" x14ac:dyDescent="0.25">
      <c r="B48" s="121"/>
      <c r="C48" s="104" t="s">
        <v>38</v>
      </c>
      <c r="D48" s="62">
        <v>0.29975808215609212</v>
      </c>
      <c r="E48" s="62">
        <v>0.78580431280979646</v>
      </c>
      <c r="F48" s="62">
        <v>-0.31140998594062552</v>
      </c>
      <c r="G48" s="62">
        <v>0.17909732461695382</v>
      </c>
      <c r="H48" s="62">
        <v>8.0553337747804488E-2</v>
      </c>
      <c r="I48" s="62">
        <v>0.25474100734516036</v>
      </c>
      <c r="J48" s="62">
        <v>0.29941527675577762</v>
      </c>
      <c r="K48" s="62">
        <v>1.157783592249606E-2</v>
      </c>
      <c r="L48" s="62">
        <v>7.7015476367837454E-2</v>
      </c>
      <c r="M48" s="62">
        <v>7.3076215081490536E-2</v>
      </c>
      <c r="N48" s="62">
        <v>-8.2470935358831654E-2</v>
      </c>
      <c r="O48" s="36"/>
    </row>
    <row r="49" spans="2:15" x14ac:dyDescent="0.25">
      <c r="B49" s="121"/>
      <c r="C49" s="104" t="s">
        <v>65</v>
      </c>
      <c r="D49" s="62">
        <v>0.38385950519824075</v>
      </c>
      <c r="E49" s="62">
        <v>0.33527467206979122</v>
      </c>
      <c r="F49" s="62">
        <v>-3.5053026032940027E-2</v>
      </c>
      <c r="G49" s="62">
        <v>0.14166305235388132</v>
      </c>
      <c r="H49" s="62">
        <v>0.11895804345532124</v>
      </c>
      <c r="I49" s="62">
        <v>0.21946923877658464</v>
      </c>
      <c r="J49" s="62">
        <v>0.28661720426246307</v>
      </c>
      <c r="K49" s="62">
        <v>-5.0091776640549979E-2</v>
      </c>
      <c r="L49" s="62">
        <v>-1.2274743538790656E-2</v>
      </c>
      <c r="M49" s="62">
        <v>0.25397211039587497</v>
      </c>
      <c r="N49" s="62">
        <v>-0.44748365155737713</v>
      </c>
      <c r="O49" s="36"/>
    </row>
    <row r="50" spans="2:15" x14ac:dyDescent="0.25">
      <c r="B50" s="121"/>
      <c r="C50" s="104" t="s">
        <v>66</v>
      </c>
      <c r="D50" s="62">
        <v>0.11689327653390169</v>
      </c>
      <c r="E50" s="62">
        <v>1.9549441865633232E-2</v>
      </c>
      <c r="F50" s="62">
        <v>0.21756875900969952</v>
      </c>
      <c r="G50" s="62">
        <v>6.0144915554860789E-2</v>
      </c>
      <c r="H50" s="62">
        <v>0.49241118055935162</v>
      </c>
      <c r="I50" s="62">
        <v>0.33003037902107191</v>
      </c>
      <c r="J50" s="62">
        <v>0.19978261254782881</v>
      </c>
      <c r="K50" s="62">
        <v>0.1806501881734488</v>
      </c>
      <c r="L50" s="62">
        <v>-0.12632758791395426</v>
      </c>
      <c r="M50" s="62">
        <v>-7.7274242671953042E-3</v>
      </c>
      <c r="N50" s="62">
        <v>7.2232538864515083E-2</v>
      </c>
      <c r="O50" s="36"/>
    </row>
    <row r="51" spans="2:15" x14ac:dyDescent="0.25">
      <c r="B51" s="121"/>
      <c r="C51" s="104" t="s">
        <v>39</v>
      </c>
      <c r="D51" s="62">
        <v>2.1733349195699359</v>
      </c>
      <c r="E51" s="62">
        <v>-0.50427898385850844</v>
      </c>
      <c r="F51" s="62">
        <v>-0.3740626713188725</v>
      </c>
      <c r="G51" s="62">
        <v>0.13459032297039597</v>
      </c>
      <c r="H51" s="62">
        <v>0.40497804406055304</v>
      </c>
      <c r="I51" s="62">
        <v>0.60114152385486186</v>
      </c>
      <c r="J51" s="62">
        <v>0.19985623965678934</v>
      </c>
      <c r="K51" s="62">
        <v>0.15737633587331445</v>
      </c>
      <c r="L51" s="62">
        <v>4.315788946135668E-2</v>
      </c>
      <c r="M51" s="62">
        <v>7.7911932968951492E-2</v>
      </c>
      <c r="N51" s="62">
        <v>0.14901512431020048</v>
      </c>
      <c r="O51" s="36"/>
    </row>
    <row r="52" spans="2:15" x14ac:dyDescent="0.25">
      <c r="B52" s="121"/>
      <c r="C52" s="104" t="s">
        <v>40</v>
      </c>
      <c r="D52" s="62">
        <v>0.14957983193277324</v>
      </c>
      <c r="E52" s="62">
        <v>0.64665478801169596</v>
      </c>
      <c r="F52" s="62">
        <v>-0.14599586371226003</v>
      </c>
      <c r="G52" s="62">
        <v>0.33567121507472386</v>
      </c>
      <c r="H52" s="62">
        <v>0.1246843984086381</v>
      </c>
      <c r="I52" s="62">
        <v>0.45867098865478129</v>
      </c>
      <c r="J52" s="62">
        <v>0.29834208107226545</v>
      </c>
      <c r="K52" s="62">
        <v>8.6105217911843779E-2</v>
      </c>
      <c r="L52" s="62">
        <v>1.8441132842186736E-2</v>
      </c>
      <c r="M52" s="62">
        <v>-0.24050643627414436</v>
      </c>
      <c r="N52" s="62">
        <v>0.58448207474048464</v>
      </c>
      <c r="O52" s="37"/>
    </row>
    <row r="53" spans="2:15" x14ac:dyDescent="0.25">
      <c r="B53" s="121"/>
      <c r="C53" s="105" t="s">
        <v>48</v>
      </c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37"/>
    </row>
    <row r="54" spans="2:15" x14ac:dyDescent="0.25">
      <c r="B54" s="121"/>
      <c r="C54" s="106" t="s">
        <v>67</v>
      </c>
      <c r="D54" s="89">
        <v>1.2361474341126968</v>
      </c>
      <c r="E54" s="108">
        <v>-0.18320522487677482</v>
      </c>
      <c r="F54" s="108">
        <v>-0.19963268743944185</v>
      </c>
      <c r="G54" s="108">
        <v>2.6667064574575239E-2</v>
      </c>
      <c r="H54" s="108">
        <v>0.25380672067286048</v>
      </c>
      <c r="I54" s="108">
        <v>0.57462235417145013</v>
      </c>
      <c r="J54" s="108">
        <v>0.20305421377841659</v>
      </c>
      <c r="K54" s="108">
        <v>8.9899126822409414E-2</v>
      </c>
      <c r="L54" s="108">
        <v>3.3087509653018987E-2</v>
      </c>
      <c r="M54" s="108">
        <v>-4.263738176342069E-3</v>
      </c>
      <c r="N54" s="108">
        <v>4.7168410865864097E-2</v>
      </c>
      <c r="O54" s="37"/>
    </row>
    <row r="55" spans="2:15" x14ac:dyDescent="0.25">
      <c r="B55" s="121"/>
      <c r="C55" s="215" t="s">
        <v>68</v>
      </c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37"/>
    </row>
    <row r="56" spans="2:15" ht="15" customHeight="1" x14ac:dyDescent="0.25">
      <c r="B56" s="27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36"/>
    </row>
    <row r="57" spans="2:15" x14ac:dyDescent="0.25">
      <c r="B57" s="27"/>
      <c r="C57" s="181" t="s">
        <v>71</v>
      </c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36"/>
    </row>
    <row r="58" spans="2:15" x14ac:dyDescent="0.25">
      <c r="B58" s="27"/>
      <c r="C58" s="182" t="s">
        <v>74</v>
      </c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36"/>
    </row>
    <row r="59" spans="2:15" x14ac:dyDescent="0.25">
      <c r="B59" s="27"/>
      <c r="C59" s="94" t="s">
        <v>37</v>
      </c>
      <c r="D59" s="95">
        <v>2007</v>
      </c>
      <c r="E59" s="95">
        <v>2008</v>
      </c>
      <c r="F59" s="95">
        <v>2009</v>
      </c>
      <c r="G59" s="95">
        <v>2010</v>
      </c>
      <c r="H59" s="95">
        <v>2011</v>
      </c>
      <c r="I59" s="95">
        <v>2012</v>
      </c>
      <c r="J59" s="95">
        <v>2013</v>
      </c>
      <c r="K59" s="95">
        <v>2014</v>
      </c>
      <c r="L59" s="95">
        <v>2015</v>
      </c>
      <c r="M59" s="95">
        <v>2016</v>
      </c>
      <c r="N59" s="95">
        <v>2017</v>
      </c>
      <c r="O59" s="36"/>
    </row>
    <row r="60" spans="2:15" x14ac:dyDescent="0.25">
      <c r="B60" s="27"/>
      <c r="C60" s="103" t="s">
        <v>35</v>
      </c>
      <c r="D60" s="107">
        <v>1.1971058124715483</v>
      </c>
      <c r="E60" s="107">
        <v>-0.2278991968998928</v>
      </c>
      <c r="F60" s="107">
        <v>-0.22246945414505803</v>
      </c>
      <c r="G60" s="107">
        <v>1.1220922420307478E-2</v>
      </c>
      <c r="H60" s="107">
        <v>0.21293903297743344</v>
      </c>
      <c r="I60" s="107">
        <v>0.51908888408775922</v>
      </c>
      <c r="J60" s="107">
        <v>0.17020974370745123</v>
      </c>
      <c r="K60" s="107">
        <v>5.5643873274841882E-2</v>
      </c>
      <c r="L60" s="107">
        <v>-2.3229235923136748E-3</v>
      </c>
      <c r="M60" s="107">
        <v>-3.8791438202844142E-2</v>
      </c>
      <c r="N60" s="107">
        <v>1.8618181484726604E-2</v>
      </c>
      <c r="O60" s="122"/>
    </row>
    <row r="61" spans="2:15" x14ac:dyDescent="0.25">
      <c r="B61" s="27"/>
      <c r="C61" s="104" t="s">
        <v>38</v>
      </c>
      <c r="D61" s="62">
        <v>0.27706518521448342</v>
      </c>
      <c r="E61" s="62">
        <v>0.6880873704071675</v>
      </c>
      <c r="F61" s="62">
        <v>-0.33105742688443729</v>
      </c>
      <c r="G61" s="62">
        <v>0.161357878677586</v>
      </c>
      <c r="H61" s="62">
        <v>4.5332824396567828E-2</v>
      </c>
      <c r="I61" s="62">
        <v>0.21048904940134761</v>
      </c>
      <c r="J61" s="62">
        <v>0.26394006235698475</v>
      </c>
      <c r="K61" s="62">
        <v>-2.0215799286343761E-2</v>
      </c>
      <c r="L61" s="62">
        <v>4.0099354283540167E-2</v>
      </c>
      <c r="M61" s="62">
        <v>3.5866709833534127E-2</v>
      </c>
      <c r="N61" s="62">
        <v>-0.10748664915190309</v>
      </c>
      <c r="O61" s="122"/>
    </row>
    <row r="62" spans="2:15" x14ac:dyDescent="0.25">
      <c r="B62" s="27"/>
      <c r="C62" s="104" t="s">
        <v>65</v>
      </c>
      <c r="D62" s="62">
        <v>0.35969825429758395</v>
      </c>
      <c r="E62" s="62">
        <v>0.26221013902639356</v>
      </c>
      <c r="F62" s="62">
        <v>-6.2585720811886958E-2</v>
      </c>
      <c r="G62" s="62">
        <v>0.12448680271326329</v>
      </c>
      <c r="H62" s="62">
        <v>8.2485733082254153E-2</v>
      </c>
      <c r="I62" s="62">
        <v>0.17646123859789098</v>
      </c>
      <c r="J62" s="62">
        <v>0.25149138883851174</v>
      </c>
      <c r="K62" s="62">
        <v>-7.9947151543881989E-2</v>
      </c>
      <c r="L62" s="62">
        <v>-4.6130325889598534E-2</v>
      </c>
      <c r="M62" s="62">
        <v>0.21048994094063</v>
      </c>
      <c r="N62" s="62">
        <v>-0.46254757854484441</v>
      </c>
      <c r="O62" s="122"/>
    </row>
    <row r="63" spans="2:15" x14ac:dyDescent="0.25">
      <c r="B63" s="27"/>
      <c r="C63" s="104" t="s">
        <v>66</v>
      </c>
      <c r="D63" s="62">
        <v>9.7393075406384533E-2</v>
      </c>
      <c r="E63" s="62">
        <v>-3.6239007838949733E-2</v>
      </c>
      <c r="F63" s="62">
        <v>0.18282804276456033</v>
      </c>
      <c r="G63" s="62">
        <v>4.4195101214055121E-2</v>
      </c>
      <c r="H63" s="62">
        <v>0.44376620758653784</v>
      </c>
      <c r="I63" s="62">
        <v>0.28312313039215775</v>
      </c>
      <c r="J63" s="62">
        <v>0.16702746015471304</v>
      </c>
      <c r="K63" s="62">
        <v>0.14354265174961744</v>
      </c>
      <c r="L63" s="62">
        <v>-0.15627385900656732</v>
      </c>
      <c r="M63" s="62">
        <v>-4.2135019082191083E-2</v>
      </c>
      <c r="N63" s="62">
        <v>4.2998955596672772E-2</v>
      </c>
      <c r="O63" s="122"/>
    </row>
    <row r="64" spans="2:15" x14ac:dyDescent="0.25">
      <c r="B64" s="27"/>
      <c r="C64" s="104" t="s">
        <v>39</v>
      </c>
      <c r="D64" s="62">
        <v>2.1179306383581951</v>
      </c>
      <c r="E64" s="62">
        <v>-0.53140420784559494</v>
      </c>
      <c r="F64" s="62">
        <v>-0.39192245210089427</v>
      </c>
      <c r="G64" s="62">
        <v>0.1175204821036111</v>
      </c>
      <c r="H64" s="62">
        <v>0.35918294424422315</v>
      </c>
      <c r="I64" s="62">
        <v>0.54467278093425486</v>
      </c>
      <c r="J64" s="62">
        <v>0.16709907717688877</v>
      </c>
      <c r="K64" s="62">
        <v>0.1210002907333545</v>
      </c>
      <c r="L64" s="62">
        <v>7.4022807022109394E-3</v>
      </c>
      <c r="M64" s="62">
        <v>4.0534746555778378E-2</v>
      </c>
      <c r="N64" s="62">
        <v>0.11768812378090865</v>
      </c>
      <c r="O64" s="122"/>
    </row>
    <row r="65" spans="2:15" x14ac:dyDescent="0.25">
      <c r="B65" s="27"/>
      <c r="C65" s="104" t="s">
        <v>40</v>
      </c>
      <c r="D65" s="62">
        <v>0.12950894565759219</v>
      </c>
      <c r="E65" s="62">
        <v>0.55655193075967047</v>
      </c>
      <c r="F65" s="62">
        <v>-0.17036304228136057</v>
      </c>
      <c r="G65" s="62">
        <v>0.31557612468828333</v>
      </c>
      <c r="H65" s="62">
        <v>8.8025438146072776E-2</v>
      </c>
      <c r="I65" s="62">
        <v>0.40722686842124656</v>
      </c>
      <c r="J65" s="62">
        <v>0.26289616588800824</v>
      </c>
      <c r="K65" s="62">
        <v>5.196920596055743E-2</v>
      </c>
      <c r="L65" s="62">
        <v>-1.6467276573121969E-2</v>
      </c>
      <c r="M65" s="62">
        <v>-0.26684229140545979</v>
      </c>
      <c r="N65" s="62">
        <v>0.54128240770055114</v>
      </c>
      <c r="O65" s="123"/>
    </row>
    <row r="66" spans="2:15" x14ac:dyDescent="0.25">
      <c r="B66" s="27"/>
      <c r="C66" s="105" t="s">
        <v>48</v>
      </c>
      <c r="D66" s="107">
        <v>0</v>
      </c>
      <c r="E66" s="107">
        <v>0</v>
      </c>
      <c r="F66" s="107">
        <v>0</v>
      </c>
      <c r="G66" s="107">
        <v>0</v>
      </c>
      <c r="H66" s="107">
        <v>0</v>
      </c>
      <c r="I66" s="107">
        <v>0</v>
      </c>
      <c r="J66" s="107">
        <v>0</v>
      </c>
      <c r="K66" s="107">
        <v>0</v>
      </c>
      <c r="L66" s="107">
        <v>0</v>
      </c>
      <c r="M66" s="107">
        <v>0</v>
      </c>
      <c r="N66" s="107">
        <v>0</v>
      </c>
      <c r="O66" s="123"/>
    </row>
    <row r="67" spans="2:15" x14ac:dyDescent="0.25">
      <c r="B67" s="27"/>
      <c r="C67" s="106" t="s">
        <v>67</v>
      </c>
      <c r="D67" s="108">
        <v>1.1971058124715483</v>
      </c>
      <c r="E67" s="108">
        <v>-0.2278991968998928</v>
      </c>
      <c r="F67" s="108">
        <v>-0.22246945414505803</v>
      </c>
      <c r="G67" s="108">
        <v>1.1220922420307478E-2</v>
      </c>
      <c r="H67" s="108">
        <v>0.21293903297743344</v>
      </c>
      <c r="I67" s="108">
        <v>0.51908888408775922</v>
      </c>
      <c r="J67" s="108">
        <v>0.17020974370745123</v>
      </c>
      <c r="K67" s="108">
        <v>5.5643873274841882E-2</v>
      </c>
      <c r="L67" s="108">
        <v>-2.3229235923136748E-3</v>
      </c>
      <c r="M67" s="108">
        <v>-3.8791438202844142E-2</v>
      </c>
      <c r="N67" s="108">
        <v>1.8618181484726604E-2</v>
      </c>
      <c r="O67" s="123"/>
    </row>
    <row r="68" spans="2:15" x14ac:dyDescent="0.25">
      <c r="B68" s="27"/>
      <c r="C68" s="215" t="s">
        <v>68</v>
      </c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123"/>
    </row>
    <row r="69" spans="2:15" x14ac:dyDescent="0.25">
      <c r="B69" s="2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32"/>
    </row>
    <row r="70" spans="2:15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2" spans="2:15" x14ac:dyDescent="0.25">
      <c r="B72" s="68" t="s">
        <v>19</v>
      </c>
      <c r="C72" s="96"/>
      <c r="D72" s="96"/>
      <c r="E72" s="96"/>
      <c r="F72" s="96"/>
      <c r="G72" s="97"/>
      <c r="H72" s="97"/>
      <c r="I72" s="97"/>
      <c r="J72" s="97"/>
      <c r="K72" s="97"/>
      <c r="L72" s="97"/>
      <c r="M72" s="97"/>
      <c r="N72" s="97"/>
      <c r="O72" s="30"/>
    </row>
    <row r="73" spans="2:15" ht="15" customHeight="1" x14ac:dyDescent="0.25">
      <c r="B73" s="118"/>
      <c r="C73" s="213" t="str">
        <f>+CONCATENATE("En el año ",G77," los impuestos de",D83," representaron  ",FIXED(H83*100,1),"% del total de tributos internos recaudados por la suma de S/ ",FIXED(G83/1000,1)," millones de soles. Mientras que los  Impuesto de ",D85," alcanzaron  una participación de ",FIXED(H85*100,1),"% sumando S/ ",FIXED(G85/1000,1)," millones de soles y el impuesto ",D92," representó el ",FIXED(H92*100,1),"%, sumando S/ ",FIXED(G92/1000,1)," millones de soles. Los impuestos aduaneros fueron S/", FIXED(G97/1000,1), " millones de soles.")</f>
        <v>En el año 2017 los impuestos de   Tercera Categoría representaron  11.1% del total de tributos internos recaudados por la suma de S/ 9.7 millones de soles. Mientras que los  Impuesto de    Quinta Categoría alcanzaron  una participación de 5.5% sumando S/ 4.8 millones de soles y el impuesto    Imp. General a las Ventas representó el 53.1%, sumando S/ 46.3 millones de soles. Los impuestos aduaneros fueron S/0.0 millones de soles.</v>
      </c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34"/>
    </row>
    <row r="74" spans="2:15" x14ac:dyDescent="0.25">
      <c r="B74" s="101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34"/>
    </row>
    <row r="75" spans="2:15" x14ac:dyDescent="0.25">
      <c r="B75" s="101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31"/>
    </row>
    <row r="76" spans="2:15" x14ac:dyDescent="0.25">
      <c r="B76" s="101"/>
      <c r="C76" s="100"/>
      <c r="D76" s="200" t="s">
        <v>46</v>
      </c>
      <c r="E76" s="200"/>
      <c r="F76" s="200"/>
      <c r="G76" s="200"/>
      <c r="H76" s="200"/>
      <c r="I76" s="200"/>
      <c r="J76" s="200"/>
      <c r="K76" s="200"/>
      <c r="L76" s="200"/>
      <c r="M76" s="200"/>
      <c r="N76" s="100"/>
      <c r="O76" s="31"/>
    </row>
    <row r="77" spans="2:15" ht="15" customHeight="1" x14ac:dyDescent="0.25">
      <c r="B77" s="17"/>
      <c r="C77" s="6"/>
      <c r="D77" s="206" t="s">
        <v>20</v>
      </c>
      <c r="E77" s="207"/>
      <c r="F77" s="208"/>
      <c r="G77" s="197">
        <v>2017</v>
      </c>
      <c r="H77" s="197"/>
      <c r="I77" s="197">
        <v>2016</v>
      </c>
      <c r="J77" s="197"/>
      <c r="K77" s="198" t="s">
        <v>83</v>
      </c>
      <c r="L77" s="198"/>
      <c r="M77" s="40" t="s">
        <v>54</v>
      </c>
      <c r="N77" s="6"/>
      <c r="O77" s="31"/>
    </row>
    <row r="78" spans="2:15" x14ac:dyDescent="0.25">
      <c r="B78" s="17"/>
      <c r="C78" s="6"/>
      <c r="D78" s="216"/>
      <c r="E78" s="217"/>
      <c r="F78" s="218"/>
      <c r="G78" s="86" t="s">
        <v>50</v>
      </c>
      <c r="H78" s="86" t="s">
        <v>6</v>
      </c>
      <c r="I78" s="86" t="s">
        <v>50</v>
      </c>
      <c r="J78" s="86" t="s">
        <v>6</v>
      </c>
      <c r="K78" s="86" t="s">
        <v>50</v>
      </c>
      <c r="L78" s="86" t="s">
        <v>7</v>
      </c>
      <c r="M78" s="86" t="s">
        <v>55</v>
      </c>
      <c r="N78" s="6"/>
      <c r="O78" s="31"/>
    </row>
    <row r="79" spans="2:15" x14ac:dyDescent="0.25">
      <c r="B79" s="17"/>
      <c r="C79" s="22"/>
      <c r="D79" s="212" t="s">
        <v>35</v>
      </c>
      <c r="E79" s="212"/>
      <c r="F79" s="212"/>
      <c r="G79" s="81">
        <f>+G96+G91+G80</f>
        <v>87291.158179999999</v>
      </c>
      <c r="H79" s="83"/>
      <c r="I79" s="81">
        <f>+I96+I91+I80</f>
        <v>83359.235509999999</v>
      </c>
      <c r="J79" s="83"/>
      <c r="K79" s="87">
        <f>+G79-I79</f>
        <v>3931.9226699999999</v>
      </c>
      <c r="L79" s="88">
        <f t="shared" ref="L79:L101" si="4">+IF(I79=0,"  - ",G79/I79-1)</f>
        <v>4.7168410865864097E-2</v>
      </c>
      <c r="M79" s="88">
        <v>1.8618181484726604E-2</v>
      </c>
      <c r="N79" s="6"/>
      <c r="O79" s="31"/>
    </row>
    <row r="80" spans="2:15" x14ac:dyDescent="0.25">
      <c r="B80" s="17"/>
      <c r="C80" s="22"/>
      <c r="D80" s="221" t="s">
        <v>11</v>
      </c>
      <c r="E80" s="221"/>
      <c r="F80" s="221"/>
      <c r="G80" s="78">
        <v>28328.373</v>
      </c>
      <c r="H80" s="84">
        <f t="shared" ref="H80:H96" si="5">+G80/G$79</f>
        <v>0.32452740450052303</v>
      </c>
      <c r="I80" s="78">
        <v>30874.632850000009</v>
      </c>
      <c r="J80" s="84">
        <f t="shared" ref="J80:J96" si="6">+I80/I$79</f>
        <v>0.37038047027550058</v>
      </c>
      <c r="K80" s="89">
        <f>+G80-I80</f>
        <v>-2546.2598500000095</v>
      </c>
      <c r="L80" s="90">
        <f t="shared" si="4"/>
        <v>-8.2470935358831654E-2</v>
      </c>
      <c r="M80" s="90">
        <v>-0.10748664915190309</v>
      </c>
      <c r="N80" s="6"/>
      <c r="O80" s="31"/>
    </row>
    <row r="81" spans="2:15" x14ac:dyDescent="0.25">
      <c r="B81" s="17"/>
      <c r="C81" s="23"/>
      <c r="D81" s="222" t="s">
        <v>21</v>
      </c>
      <c r="E81" s="222"/>
      <c r="F81" s="222"/>
      <c r="G81" s="79">
        <v>1064.8483900000001</v>
      </c>
      <c r="H81" s="62">
        <f t="shared" si="5"/>
        <v>1.2198811565819921E-2</v>
      </c>
      <c r="I81" s="79">
        <v>935.69911999999999</v>
      </c>
      <c r="J81" s="62">
        <f t="shared" si="6"/>
        <v>1.122490044774644E-2</v>
      </c>
      <c r="K81" s="52">
        <f t="shared" ref="K81:K96" si="7">+G81-I81</f>
        <v>129.14927000000012</v>
      </c>
      <c r="L81" s="91">
        <f t="shared" si="4"/>
        <v>0.1380243576589022</v>
      </c>
      <c r="M81" s="91">
        <v>0.10699701180378995</v>
      </c>
      <c r="N81" s="6"/>
      <c r="O81" s="31"/>
    </row>
    <row r="82" spans="2:15" x14ac:dyDescent="0.25">
      <c r="B82" s="17"/>
      <c r="C82" s="23"/>
      <c r="D82" s="222" t="s">
        <v>22</v>
      </c>
      <c r="E82" s="222"/>
      <c r="F82" s="222"/>
      <c r="G82" s="79">
        <v>500.54321999999996</v>
      </c>
      <c r="H82" s="62">
        <f t="shared" si="5"/>
        <v>5.7341800754647744E-3</v>
      </c>
      <c r="I82" s="79">
        <v>603.26817000000005</v>
      </c>
      <c r="J82" s="62">
        <f t="shared" si="6"/>
        <v>7.2369686011291498E-3</v>
      </c>
      <c r="K82" s="52">
        <f t="shared" si="7"/>
        <v>-102.72495000000009</v>
      </c>
      <c r="L82" s="91">
        <f t="shared" si="4"/>
        <v>-0.17028073932692334</v>
      </c>
      <c r="M82" s="91">
        <v>-0.19290238735255172</v>
      </c>
      <c r="N82" s="6"/>
      <c r="O82" s="31"/>
    </row>
    <row r="83" spans="2:15" x14ac:dyDescent="0.25">
      <c r="B83" s="17"/>
      <c r="C83" s="23"/>
      <c r="D83" s="222" t="s">
        <v>23</v>
      </c>
      <c r="E83" s="222"/>
      <c r="F83" s="222"/>
      <c r="G83" s="79">
        <v>9683.5373700000018</v>
      </c>
      <c r="H83" s="62">
        <f t="shared" si="5"/>
        <v>0.1109337712077542</v>
      </c>
      <c r="I83" s="79">
        <v>17526.245870000002</v>
      </c>
      <c r="J83" s="62">
        <f t="shared" si="6"/>
        <v>0.21024959937279544</v>
      </c>
      <c r="K83" s="52">
        <f t="shared" si="7"/>
        <v>-7842.7085000000006</v>
      </c>
      <c r="L83" s="91">
        <f t="shared" si="4"/>
        <v>-0.44748365155737713</v>
      </c>
      <c r="M83" s="91">
        <v>-0.46254757854484441</v>
      </c>
      <c r="N83" s="6"/>
      <c r="O83" s="31"/>
    </row>
    <row r="84" spans="2:15" x14ac:dyDescent="0.25">
      <c r="B84" s="17"/>
      <c r="C84" s="23"/>
      <c r="D84" s="222" t="s">
        <v>24</v>
      </c>
      <c r="E84" s="222"/>
      <c r="F84" s="222"/>
      <c r="G84" s="79">
        <v>1580.2252099999998</v>
      </c>
      <c r="H84" s="62">
        <f t="shared" si="5"/>
        <v>1.8102924087013184E-2</v>
      </c>
      <c r="I84" s="79">
        <v>1543.5414699999999</v>
      </c>
      <c r="J84" s="62">
        <f t="shared" si="6"/>
        <v>1.8516742152881578E-2</v>
      </c>
      <c r="K84" s="52">
        <f t="shared" si="7"/>
        <v>36.683739999999943</v>
      </c>
      <c r="L84" s="91">
        <f t="shared" si="4"/>
        <v>2.3765956868006866E-2</v>
      </c>
      <c r="M84" s="91">
        <v>-4.1462228710794635E-3</v>
      </c>
      <c r="N84" s="6"/>
      <c r="O84" s="31"/>
    </row>
    <row r="85" spans="2:15" x14ac:dyDescent="0.25">
      <c r="B85" s="17"/>
      <c r="C85" s="23"/>
      <c r="D85" s="222" t="s">
        <v>25</v>
      </c>
      <c r="E85" s="222"/>
      <c r="F85" s="222"/>
      <c r="G85" s="79">
        <v>4792.7868399999998</v>
      </c>
      <c r="H85" s="62">
        <f t="shared" si="5"/>
        <v>5.4905753800596438E-2</v>
      </c>
      <c r="I85" s="79">
        <v>4469.9136299999991</v>
      </c>
      <c r="J85" s="62">
        <f t="shared" si="6"/>
        <v>5.3622296349680132E-2</v>
      </c>
      <c r="K85" s="52">
        <f t="shared" si="7"/>
        <v>322.87321000000065</v>
      </c>
      <c r="L85" s="91">
        <f t="shared" si="4"/>
        <v>7.2232538864515083E-2</v>
      </c>
      <c r="M85" s="91">
        <v>4.2998955596672772E-2</v>
      </c>
      <c r="N85" s="6"/>
      <c r="O85" s="31"/>
    </row>
    <row r="86" spans="2:15" x14ac:dyDescent="0.25">
      <c r="B86" s="17"/>
      <c r="C86" s="23"/>
      <c r="D86" s="222" t="s">
        <v>26</v>
      </c>
      <c r="E86" s="222"/>
      <c r="F86" s="222"/>
      <c r="G86" s="79">
        <v>23.832090000000001</v>
      </c>
      <c r="H86" s="62">
        <f t="shared" si="5"/>
        <v>2.7301837318800023E-4</v>
      </c>
      <c r="I86" s="79">
        <v>117.96797000000002</v>
      </c>
      <c r="J86" s="62">
        <f t="shared" si="6"/>
        <v>1.4151757664074098E-3</v>
      </c>
      <c r="K86" s="52">
        <f t="shared" si="7"/>
        <v>-94.135880000000014</v>
      </c>
      <c r="L86" s="91">
        <f t="shared" si="4"/>
        <v>-0.79797829868565173</v>
      </c>
      <c r="M86" s="91">
        <v>-0.8034862626889997</v>
      </c>
      <c r="N86" s="6"/>
      <c r="O86" s="31"/>
    </row>
    <row r="87" spans="2:15" x14ac:dyDescent="0.25">
      <c r="B87" s="17"/>
      <c r="C87" s="23"/>
      <c r="D87" s="222" t="s">
        <v>27</v>
      </c>
      <c r="E87" s="222"/>
      <c r="F87" s="222"/>
      <c r="G87" s="79">
        <v>3777.3868800000005</v>
      </c>
      <c r="H87" s="62">
        <f t="shared" si="5"/>
        <v>4.3273419195685149E-2</v>
      </c>
      <c r="I87" s="79">
        <v>3201.9228900000007</v>
      </c>
      <c r="J87" s="62">
        <f t="shared" si="6"/>
        <v>3.8411135495789062E-2</v>
      </c>
      <c r="K87" s="52">
        <f t="shared" si="7"/>
        <v>575.46398999999974</v>
      </c>
      <c r="L87" s="91">
        <f t="shared" si="4"/>
        <v>0.17972449986139405</v>
      </c>
      <c r="M87" s="91">
        <v>0.14756023217713432</v>
      </c>
      <c r="N87" s="6"/>
      <c r="O87" s="31"/>
    </row>
    <row r="88" spans="2:15" x14ac:dyDescent="0.25">
      <c r="B88" s="17"/>
      <c r="C88" s="23"/>
      <c r="D88" s="222" t="s">
        <v>28</v>
      </c>
      <c r="E88" s="222"/>
      <c r="F88" s="222"/>
      <c r="G88" s="79">
        <v>1868.8555800000001</v>
      </c>
      <c r="H88" s="62">
        <f t="shared" si="5"/>
        <v>2.1409448779981809E-2</v>
      </c>
      <c r="I88" s="79">
        <v>1730.1895900000002</v>
      </c>
      <c r="J88" s="62">
        <f t="shared" si="6"/>
        <v>2.0755823627874346E-2</v>
      </c>
      <c r="K88" s="52">
        <f t="shared" si="7"/>
        <v>138.66598999999997</v>
      </c>
      <c r="L88" s="91">
        <f t="shared" si="4"/>
        <v>8.0144968390429394E-2</v>
      </c>
      <c r="M88" s="91">
        <v>5.06956589074119E-2</v>
      </c>
      <c r="N88" s="6"/>
      <c r="O88" s="31"/>
    </row>
    <row r="89" spans="2:15" x14ac:dyDescent="0.25">
      <c r="B89" s="17"/>
      <c r="C89" s="23"/>
      <c r="D89" s="222" t="s">
        <v>57</v>
      </c>
      <c r="E89" s="222"/>
      <c r="F89" s="222"/>
      <c r="G89" s="79">
        <v>4340.1064400000005</v>
      </c>
      <c r="H89" s="62">
        <f t="shared" si="5"/>
        <v>4.9719886074262198E-2</v>
      </c>
      <c r="I89" s="79">
        <v>0</v>
      </c>
      <c r="J89" s="62">
        <f t="shared" si="6"/>
        <v>0</v>
      </c>
      <c r="K89" s="52">
        <f t="shared" si="7"/>
        <v>4340.1064400000005</v>
      </c>
      <c r="L89" s="91" t="str">
        <f t="shared" si="4"/>
        <v xml:space="preserve">  - </v>
      </c>
      <c r="M89" s="91">
        <v>0</v>
      </c>
      <c r="N89" s="6"/>
      <c r="O89" s="31"/>
    </row>
    <row r="90" spans="2:15" x14ac:dyDescent="0.25">
      <c r="B90" s="17"/>
      <c r="C90" s="23"/>
      <c r="D90" s="222" t="s">
        <v>29</v>
      </c>
      <c r="E90" s="222"/>
      <c r="F90" s="222"/>
      <c r="G90" s="79">
        <v>696.25098000000014</v>
      </c>
      <c r="H90" s="62">
        <f t="shared" si="5"/>
        <v>7.9761913407573968E-3</v>
      </c>
      <c r="I90" s="79">
        <v>745.88413999999989</v>
      </c>
      <c r="J90" s="62">
        <f t="shared" si="6"/>
        <v>8.9478284611969796E-3</v>
      </c>
      <c r="K90" s="52">
        <f t="shared" si="7"/>
        <v>-49.633159999999748</v>
      </c>
      <c r="L90" s="91">
        <f t="shared" si="4"/>
        <v>-6.6542720696541102E-2</v>
      </c>
      <c r="M90" s="91">
        <v>-9.1992704830010208E-2</v>
      </c>
      <c r="N90" s="6"/>
      <c r="O90" s="31"/>
    </row>
    <row r="91" spans="2:15" x14ac:dyDescent="0.25">
      <c r="B91" s="17"/>
      <c r="C91" s="22"/>
      <c r="D91" s="221" t="s">
        <v>30</v>
      </c>
      <c r="E91" s="221"/>
      <c r="F91" s="221"/>
      <c r="G91" s="78">
        <v>46389.041870000008</v>
      </c>
      <c r="H91" s="84">
        <f t="shared" si="5"/>
        <v>0.53142887363623714</v>
      </c>
      <c r="I91" s="78">
        <v>40358.932709999994</v>
      </c>
      <c r="J91" s="84">
        <f t="shared" si="6"/>
        <v>0.48415670397023286</v>
      </c>
      <c r="K91" s="89">
        <f t="shared" si="7"/>
        <v>6030.1091600000145</v>
      </c>
      <c r="L91" s="90">
        <f t="shared" si="4"/>
        <v>0.1494120075803167</v>
      </c>
      <c r="M91" s="90">
        <v>0.11807418633844269</v>
      </c>
      <c r="N91" s="6"/>
      <c r="O91" s="31"/>
    </row>
    <row r="92" spans="2:15" x14ac:dyDescent="0.25">
      <c r="B92" s="17"/>
      <c r="C92" s="23"/>
      <c r="D92" s="222" t="s">
        <v>31</v>
      </c>
      <c r="E92" s="222"/>
      <c r="F92" s="222"/>
      <c r="G92" s="79">
        <v>46330.759850000009</v>
      </c>
      <c r="H92" s="62">
        <f t="shared" si="5"/>
        <v>0.53076119982808556</v>
      </c>
      <c r="I92" s="79">
        <v>40322.149699999994</v>
      </c>
      <c r="J92" s="62">
        <f t="shared" si="6"/>
        <v>0.48371544500504493</v>
      </c>
      <c r="K92" s="52">
        <f t="shared" si="7"/>
        <v>6008.610150000015</v>
      </c>
      <c r="L92" s="91">
        <f t="shared" si="4"/>
        <v>0.14901512431020048</v>
      </c>
      <c r="M92" s="91">
        <v>0.11768812378090865</v>
      </c>
      <c r="N92" s="6"/>
      <c r="O92" s="31"/>
    </row>
    <row r="93" spans="2:15" x14ac:dyDescent="0.25">
      <c r="B93" s="17"/>
      <c r="C93" s="23"/>
      <c r="D93" s="222" t="s">
        <v>32</v>
      </c>
      <c r="E93" s="222"/>
      <c r="F93" s="222"/>
      <c r="G93" s="79">
        <v>58.282020000000003</v>
      </c>
      <c r="H93" s="62">
        <f t="shared" si="5"/>
        <v>6.6767380815155092E-4</v>
      </c>
      <c r="I93" s="79">
        <v>36.783010000000004</v>
      </c>
      <c r="J93" s="62">
        <f t="shared" si="6"/>
        <v>4.4125896518793547E-4</v>
      </c>
      <c r="K93" s="52">
        <f t="shared" si="7"/>
        <v>21.499009999999998</v>
      </c>
      <c r="L93" s="91">
        <f t="shared" si="4"/>
        <v>0.58448207474048464</v>
      </c>
      <c r="M93" s="91">
        <v>0.54128240770055114</v>
      </c>
      <c r="N93" s="6"/>
      <c r="O93" s="31"/>
    </row>
    <row r="94" spans="2:15" x14ac:dyDescent="0.25">
      <c r="B94" s="17"/>
      <c r="C94" s="23"/>
      <c r="D94" s="222" t="s">
        <v>33</v>
      </c>
      <c r="E94" s="222"/>
      <c r="F94" s="222"/>
      <c r="G94" s="79">
        <v>0</v>
      </c>
      <c r="H94" s="62">
        <f t="shared" si="5"/>
        <v>0</v>
      </c>
      <c r="I94" s="79">
        <v>0</v>
      </c>
      <c r="J94" s="62">
        <f t="shared" si="6"/>
        <v>0</v>
      </c>
      <c r="K94" s="52">
        <f t="shared" si="7"/>
        <v>0</v>
      </c>
      <c r="L94" s="91" t="str">
        <f t="shared" si="4"/>
        <v xml:space="preserve">  - </v>
      </c>
      <c r="M94" s="91">
        <v>0</v>
      </c>
      <c r="N94" s="6"/>
      <c r="O94" s="31"/>
    </row>
    <row r="95" spans="2:15" x14ac:dyDescent="0.25">
      <c r="B95" s="17"/>
      <c r="C95" s="23"/>
      <c r="D95" s="222" t="s">
        <v>34</v>
      </c>
      <c r="E95" s="222"/>
      <c r="F95" s="222"/>
      <c r="G95" s="79">
        <v>0</v>
      </c>
      <c r="H95" s="62">
        <f t="shared" si="5"/>
        <v>0</v>
      </c>
      <c r="I95" s="79">
        <v>0</v>
      </c>
      <c r="J95" s="62">
        <f t="shared" si="6"/>
        <v>0</v>
      </c>
      <c r="K95" s="52">
        <f t="shared" si="7"/>
        <v>0</v>
      </c>
      <c r="L95" s="91" t="str">
        <f t="shared" si="4"/>
        <v xml:space="preserve">  - </v>
      </c>
      <c r="M95" s="91">
        <v>0</v>
      </c>
      <c r="N95" s="6"/>
      <c r="O95" s="31"/>
    </row>
    <row r="96" spans="2:15" x14ac:dyDescent="0.25">
      <c r="B96" s="17"/>
      <c r="C96" s="22"/>
      <c r="D96" s="221" t="s">
        <v>17</v>
      </c>
      <c r="E96" s="221"/>
      <c r="F96" s="221"/>
      <c r="G96" s="80">
        <v>12573.74331</v>
      </c>
      <c r="H96" s="84">
        <f t="shared" si="5"/>
        <v>0.14404372186323991</v>
      </c>
      <c r="I96" s="80">
        <v>12125.669950000001</v>
      </c>
      <c r="J96" s="84">
        <f t="shared" si="6"/>
        <v>0.14546282575426658</v>
      </c>
      <c r="K96" s="89">
        <f t="shared" si="7"/>
        <v>448.0733599999985</v>
      </c>
      <c r="L96" s="90">
        <f t="shared" si="4"/>
        <v>3.6952462160657618E-2</v>
      </c>
      <c r="M96" s="90">
        <v>8.6807626471641086E-3</v>
      </c>
      <c r="N96" s="6"/>
      <c r="O96" s="31"/>
    </row>
    <row r="97" spans="2:15" x14ac:dyDescent="0.25">
      <c r="B97" s="17"/>
      <c r="C97" s="23"/>
      <c r="D97" s="212" t="s">
        <v>62</v>
      </c>
      <c r="E97" s="212"/>
      <c r="F97" s="212"/>
      <c r="G97" s="81">
        <v>0</v>
      </c>
      <c r="H97" s="83"/>
      <c r="I97" s="81">
        <v>0</v>
      </c>
      <c r="J97" s="83"/>
      <c r="K97" s="87">
        <f>+G97-I97</f>
        <v>0</v>
      </c>
      <c r="L97" s="88" t="str">
        <f t="shared" si="4"/>
        <v xml:space="preserve">  - </v>
      </c>
      <c r="M97" s="88">
        <v>0</v>
      </c>
      <c r="N97" s="6"/>
      <c r="O97" s="31"/>
    </row>
    <row r="98" spans="2:15" x14ac:dyDescent="0.25">
      <c r="B98" s="17"/>
      <c r="C98" s="23"/>
      <c r="D98" s="222" t="s">
        <v>58</v>
      </c>
      <c r="E98" s="222"/>
      <c r="F98" s="222"/>
      <c r="G98" s="79">
        <v>0</v>
      </c>
      <c r="H98" s="62">
        <f>+IF(G98=0,0,G98/G$97)</f>
        <v>0</v>
      </c>
      <c r="I98" s="79">
        <v>0</v>
      </c>
      <c r="J98" s="62">
        <f>+IF(I98=0,0,I98/I$97)</f>
        <v>0</v>
      </c>
      <c r="K98" s="52">
        <f t="shared" ref="K98:K102" si="8">+G98-I98</f>
        <v>0</v>
      </c>
      <c r="L98" s="91" t="str">
        <f t="shared" si="4"/>
        <v xml:space="preserve">  - </v>
      </c>
      <c r="M98" s="91">
        <v>0</v>
      </c>
      <c r="N98" s="6"/>
      <c r="O98" s="31"/>
    </row>
    <row r="99" spans="2:15" x14ac:dyDescent="0.25">
      <c r="B99" s="17"/>
      <c r="C99" s="23"/>
      <c r="D99" s="222" t="s">
        <v>59</v>
      </c>
      <c r="E99" s="222"/>
      <c r="F99" s="222"/>
      <c r="G99" s="79">
        <v>0</v>
      </c>
      <c r="H99" s="62">
        <f>+IF(G99=0,0,G99/G$97)</f>
        <v>0</v>
      </c>
      <c r="I99" s="79">
        <v>0</v>
      </c>
      <c r="J99" s="62">
        <f>+IF(I99=0,0,I99/I$97)</f>
        <v>0</v>
      </c>
      <c r="K99" s="52">
        <f t="shared" si="8"/>
        <v>0</v>
      </c>
      <c r="L99" s="91" t="str">
        <f t="shared" si="4"/>
        <v xml:space="preserve">  - </v>
      </c>
      <c r="M99" s="91">
        <v>0</v>
      </c>
      <c r="N99" s="6"/>
      <c r="O99" s="31"/>
    </row>
    <row r="100" spans="2:15" x14ac:dyDescent="0.25">
      <c r="B100" s="17"/>
      <c r="C100" s="23"/>
      <c r="D100" s="222" t="s">
        <v>60</v>
      </c>
      <c r="E100" s="222"/>
      <c r="F100" s="222"/>
      <c r="G100" s="79">
        <v>0</v>
      </c>
      <c r="H100" s="62">
        <f>+IF(G100=0,0,G100/G$97)</f>
        <v>0</v>
      </c>
      <c r="I100" s="79">
        <v>0</v>
      </c>
      <c r="J100" s="62">
        <f>+IF(I100=0,0,I100/I$97)</f>
        <v>0</v>
      </c>
      <c r="K100" s="52">
        <f t="shared" si="8"/>
        <v>0</v>
      </c>
      <c r="L100" s="91" t="str">
        <f t="shared" si="4"/>
        <v xml:space="preserve">  - </v>
      </c>
      <c r="M100" s="91">
        <v>0</v>
      </c>
      <c r="N100" s="6"/>
      <c r="O100" s="31"/>
    </row>
    <row r="101" spans="2:15" x14ac:dyDescent="0.25">
      <c r="B101" s="17"/>
      <c r="C101" s="23"/>
      <c r="D101" s="222" t="s">
        <v>61</v>
      </c>
      <c r="E101" s="222"/>
      <c r="F101" s="222"/>
      <c r="G101" s="79">
        <v>0</v>
      </c>
      <c r="H101" s="62">
        <f>+IF(G101=0,0,G101/G$97)</f>
        <v>0</v>
      </c>
      <c r="I101" s="79">
        <v>0</v>
      </c>
      <c r="J101" s="62">
        <f>+IF(I101=0,0,I101/I$97)</f>
        <v>0</v>
      </c>
      <c r="K101" s="52">
        <f t="shared" si="8"/>
        <v>0</v>
      </c>
      <c r="L101" s="91" t="str">
        <f t="shared" si="4"/>
        <v xml:space="preserve">  - </v>
      </c>
      <c r="M101" s="91">
        <v>0</v>
      </c>
      <c r="N101" s="6"/>
      <c r="O101" s="31"/>
    </row>
    <row r="102" spans="2:15" x14ac:dyDescent="0.25">
      <c r="B102" s="17"/>
      <c r="C102" s="23"/>
      <c r="D102" s="223" t="s">
        <v>63</v>
      </c>
      <c r="E102" s="223"/>
      <c r="F102" s="223"/>
      <c r="G102" s="82">
        <f>+G97+G79</f>
        <v>87291.158179999999</v>
      </c>
      <c r="H102" s="85"/>
      <c r="I102" s="82">
        <f>+I97+I79</f>
        <v>83359.235509999999</v>
      </c>
      <c r="J102" s="85"/>
      <c r="K102" s="92">
        <f t="shared" si="8"/>
        <v>3931.9226699999999</v>
      </c>
      <c r="L102" s="93">
        <f>+G102/I102-1</f>
        <v>4.7168410865864097E-2</v>
      </c>
      <c r="M102" s="93">
        <v>1.8618181484726604E-2</v>
      </c>
      <c r="N102" s="6"/>
      <c r="O102" s="31"/>
    </row>
    <row r="103" spans="2:15" x14ac:dyDescent="0.25">
      <c r="B103" s="17"/>
      <c r="C103" s="23"/>
      <c r="D103" s="180" t="s">
        <v>64</v>
      </c>
      <c r="E103" s="180"/>
      <c r="F103" s="180"/>
      <c r="G103" s="180"/>
      <c r="H103" s="180"/>
      <c r="I103" s="180"/>
      <c r="J103" s="180"/>
      <c r="K103" s="180"/>
      <c r="L103" s="180"/>
      <c r="M103" s="180"/>
      <c r="N103" s="6"/>
      <c r="O103" s="31"/>
    </row>
    <row r="104" spans="2:15" x14ac:dyDescent="0.25">
      <c r="B104" s="18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32"/>
    </row>
    <row r="107" spans="2:15" x14ac:dyDescent="0.25">
      <c r="B107" s="68" t="s">
        <v>82</v>
      </c>
      <c r="C107" s="96"/>
      <c r="D107" s="96"/>
      <c r="E107" s="96"/>
      <c r="F107" s="96"/>
      <c r="G107" s="97"/>
      <c r="H107" s="97"/>
      <c r="I107" s="97"/>
      <c r="J107" s="97"/>
      <c r="K107" s="97"/>
      <c r="L107" s="97"/>
      <c r="M107" s="97"/>
      <c r="N107" s="97"/>
      <c r="O107" s="30"/>
    </row>
    <row r="108" spans="2:15" ht="15" customHeight="1" x14ac:dyDescent="0.25">
      <c r="B108" s="118"/>
      <c r="C108" s="213" t="str">
        <f>+CONCATENATE("En el año ",F132," el número de contribuyentes activos ascendió a ",FIXED(H132,1)," creciendo  ",FIXED(I132*100,1),"% y una participación respecto al total a nivel nacional de  ",FIXED(J132*100,1),"%")</f>
        <v>En el año 2017 el número de contribuyentes activos ascendió a 55.8 creciendo  8.6% y una participación respecto al total a nivel nacional de  0.6%</v>
      </c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  <c r="O108" s="34"/>
    </row>
    <row r="109" spans="2:15" x14ac:dyDescent="0.25">
      <c r="B109" s="101"/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31"/>
    </row>
    <row r="110" spans="2:15" x14ac:dyDescent="0.25">
      <c r="B110" s="101"/>
      <c r="C110" s="100"/>
      <c r="D110" s="100"/>
      <c r="E110" s="100"/>
      <c r="F110" s="231" t="s">
        <v>77</v>
      </c>
      <c r="G110" s="231"/>
      <c r="H110" s="231"/>
      <c r="I110" s="231"/>
      <c r="J110" s="231"/>
      <c r="K110" s="100"/>
      <c r="L110" s="100"/>
      <c r="M110" s="100"/>
      <c r="N110" s="100"/>
      <c r="O110" s="31"/>
    </row>
    <row r="111" spans="2:15" x14ac:dyDescent="0.25">
      <c r="B111" s="101"/>
      <c r="C111" s="100"/>
      <c r="D111" s="100"/>
      <c r="E111" s="100"/>
      <c r="F111" s="181" t="s">
        <v>78</v>
      </c>
      <c r="G111" s="181"/>
      <c r="H111" s="181"/>
      <c r="I111" s="181"/>
      <c r="J111" s="181"/>
      <c r="K111" s="100"/>
      <c r="L111" s="100"/>
      <c r="M111" s="100"/>
      <c r="N111" s="100"/>
      <c r="O111" s="31"/>
    </row>
    <row r="112" spans="2:15" x14ac:dyDescent="0.25">
      <c r="B112" s="101"/>
      <c r="C112" s="100"/>
      <c r="D112" s="100"/>
      <c r="E112" s="100"/>
      <c r="F112" s="86" t="s">
        <v>75</v>
      </c>
      <c r="G112" s="86" t="s">
        <v>76</v>
      </c>
      <c r="H112" s="86" t="s">
        <v>1</v>
      </c>
      <c r="I112" s="86" t="s">
        <v>79</v>
      </c>
      <c r="J112" s="86" t="s">
        <v>80</v>
      </c>
      <c r="K112" s="100"/>
      <c r="L112" s="100"/>
      <c r="M112" s="100"/>
      <c r="N112" s="100"/>
      <c r="O112" s="31"/>
    </row>
    <row r="113" spans="2:15" x14ac:dyDescent="0.25">
      <c r="B113" s="101"/>
      <c r="C113" s="100"/>
      <c r="D113" s="100"/>
      <c r="E113" s="100"/>
      <c r="F113" s="138">
        <v>1998</v>
      </c>
      <c r="G113" s="79">
        <v>1907.1309999999996</v>
      </c>
      <c r="H113" s="79">
        <v>11.975</v>
      </c>
      <c r="I113" s="62"/>
      <c r="J113" s="62"/>
      <c r="K113" s="100"/>
      <c r="L113" s="100"/>
      <c r="M113" s="100"/>
      <c r="N113" s="100"/>
      <c r="O113" s="31"/>
    </row>
    <row r="114" spans="2:15" x14ac:dyDescent="0.25">
      <c r="B114" s="101"/>
      <c r="C114" s="100"/>
      <c r="D114" s="100"/>
      <c r="E114" s="100"/>
      <c r="F114" s="138">
        <v>1999</v>
      </c>
      <c r="G114" s="79">
        <v>1777.9380000000001</v>
      </c>
      <c r="H114" s="79">
        <v>8.8040000000000003</v>
      </c>
      <c r="I114" s="62">
        <f>+H114/H113-1</f>
        <v>-0.26480167014613776</v>
      </c>
      <c r="J114" s="62">
        <f>+H114/G114</f>
        <v>4.9518037186898527E-3</v>
      </c>
      <c r="K114" s="100"/>
      <c r="L114" s="100"/>
      <c r="M114" s="100"/>
      <c r="N114" s="100"/>
      <c r="O114" s="31"/>
    </row>
    <row r="115" spans="2:15" x14ac:dyDescent="0.25">
      <c r="B115" s="101"/>
      <c r="C115" s="100"/>
      <c r="D115" s="100"/>
      <c r="E115" s="100"/>
      <c r="F115" s="138">
        <v>2000</v>
      </c>
      <c r="G115" s="79">
        <v>1971.741</v>
      </c>
      <c r="H115" s="79">
        <v>8.984</v>
      </c>
      <c r="I115" s="62">
        <f t="shared" ref="I115:I132" si="9">+H115/H114-1</f>
        <v>2.0445252158109994E-2</v>
      </c>
      <c r="J115" s="62">
        <f t="shared" ref="J115:J132" si="10">+H115/G115</f>
        <v>4.5563793621981796E-3</v>
      </c>
      <c r="K115" s="100"/>
      <c r="L115" s="100"/>
      <c r="M115" s="100"/>
      <c r="N115" s="100"/>
      <c r="O115" s="31"/>
    </row>
    <row r="116" spans="2:15" x14ac:dyDescent="0.25">
      <c r="B116" s="101"/>
      <c r="C116" s="100"/>
      <c r="D116" s="100"/>
      <c r="E116" s="100"/>
      <c r="F116" s="138">
        <v>2001</v>
      </c>
      <c r="G116" s="79">
        <v>2181.5149999999999</v>
      </c>
      <c r="H116" s="79">
        <v>9.5760000000000005</v>
      </c>
      <c r="I116" s="62">
        <f t="shared" si="9"/>
        <v>6.5894924309884306E-2</v>
      </c>
      <c r="J116" s="62">
        <f t="shared" si="10"/>
        <v>4.3896099728858162E-3</v>
      </c>
      <c r="K116" s="100"/>
      <c r="L116" s="100"/>
      <c r="M116" s="100"/>
      <c r="N116" s="100"/>
      <c r="O116" s="31"/>
    </row>
    <row r="117" spans="2:15" x14ac:dyDescent="0.25">
      <c r="B117" s="101"/>
      <c r="C117" s="100"/>
      <c r="D117" s="100"/>
      <c r="E117" s="100"/>
      <c r="F117" s="138">
        <v>2002</v>
      </c>
      <c r="G117" s="79">
        <v>2421.1780000000003</v>
      </c>
      <c r="H117" s="79">
        <v>10.185</v>
      </c>
      <c r="I117" s="62">
        <f t="shared" si="9"/>
        <v>6.3596491228070207E-2</v>
      </c>
      <c r="J117" s="62">
        <f t="shared" si="10"/>
        <v>4.2066299958119554E-3</v>
      </c>
      <c r="K117" s="100"/>
      <c r="L117" s="100"/>
      <c r="M117" s="100"/>
      <c r="N117" s="100"/>
      <c r="O117" s="31"/>
    </row>
    <row r="118" spans="2:15" x14ac:dyDescent="0.25">
      <c r="B118" s="101"/>
      <c r="C118" s="100"/>
      <c r="D118" s="100"/>
      <c r="E118" s="100"/>
      <c r="F118" s="138">
        <v>2003</v>
      </c>
      <c r="G118" s="79">
        <v>2675.5149999999999</v>
      </c>
      <c r="H118" s="79">
        <v>11.54</v>
      </c>
      <c r="I118" s="62">
        <f t="shared" si="9"/>
        <v>0.13303878252331858</v>
      </c>
      <c r="J118" s="62">
        <f t="shared" si="10"/>
        <v>4.3131883020652096E-3</v>
      </c>
      <c r="K118" s="100"/>
      <c r="L118" s="100"/>
      <c r="M118" s="100"/>
      <c r="N118" s="100"/>
      <c r="O118" s="31"/>
    </row>
    <row r="119" spans="2:15" x14ac:dyDescent="0.25">
      <c r="B119" s="101"/>
      <c r="C119" s="100"/>
      <c r="D119" s="100"/>
      <c r="E119" s="100"/>
      <c r="F119" s="138">
        <v>2004</v>
      </c>
      <c r="G119" s="79">
        <v>2917.98</v>
      </c>
      <c r="H119" s="79">
        <v>12.801</v>
      </c>
      <c r="I119" s="62">
        <f t="shared" si="9"/>
        <v>0.1092720970537262</v>
      </c>
      <c r="J119" s="62">
        <f t="shared" si="10"/>
        <v>4.3869389097937611E-3</v>
      </c>
      <c r="K119" s="100"/>
      <c r="L119" s="100"/>
      <c r="M119" s="100"/>
      <c r="N119" s="100"/>
      <c r="O119" s="31"/>
    </row>
    <row r="120" spans="2:15" x14ac:dyDescent="0.25">
      <c r="B120" s="101"/>
      <c r="C120" s="100"/>
      <c r="D120" s="100"/>
      <c r="E120" s="100"/>
      <c r="F120" s="138">
        <v>2005</v>
      </c>
      <c r="G120" s="79">
        <v>3283.3780000000006</v>
      </c>
      <c r="H120" s="79">
        <v>15.218999999999999</v>
      </c>
      <c r="I120" s="62">
        <f t="shared" si="9"/>
        <v>0.18889149285212081</v>
      </c>
      <c r="J120" s="62">
        <f t="shared" si="10"/>
        <v>4.6351653693239084E-3</v>
      </c>
      <c r="K120" s="100"/>
      <c r="L120" s="100"/>
      <c r="M120" s="100"/>
      <c r="N120" s="100"/>
      <c r="O120" s="31"/>
    </row>
    <row r="121" spans="2:15" x14ac:dyDescent="0.25">
      <c r="B121" s="101"/>
      <c r="C121" s="100"/>
      <c r="D121" s="100"/>
      <c r="E121" s="100"/>
      <c r="F121" s="138">
        <v>2006</v>
      </c>
      <c r="G121" s="79">
        <v>3482.0789999999997</v>
      </c>
      <c r="H121" s="79">
        <v>15.984</v>
      </c>
      <c r="I121" s="62">
        <f t="shared" si="9"/>
        <v>5.0266114725014743E-2</v>
      </c>
      <c r="J121" s="62">
        <f t="shared" si="10"/>
        <v>4.5903611032374631E-3</v>
      </c>
      <c r="K121" s="100"/>
      <c r="L121" s="100"/>
      <c r="M121" s="100"/>
      <c r="N121" s="100"/>
      <c r="O121" s="31"/>
    </row>
    <row r="122" spans="2:15" x14ac:dyDescent="0.25">
      <c r="B122" s="101"/>
      <c r="C122" s="100"/>
      <c r="D122" s="100"/>
      <c r="E122" s="100"/>
      <c r="F122" s="138">
        <v>2007</v>
      </c>
      <c r="G122" s="79">
        <v>3898.12</v>
      </c>
      <c r="H122" s="79">
        <v>18.635000000000002</v>
      </c>
      <c r="I122" s="62">
        <f t="shared" si="9"/>
        <v>0.16585335335335349</v>
      </c>
      <c r="J122" s="62">
        <f t="shared" si="10"/>
        <v>4.780509578976533E-3</v>
      </c>
      <c r="K122" s="100"/>
      <c r="L122" s="100"/>
      <c r="M122" s="100"/>
      <c r="N122" s="100"/>
      <c r="O122" s="31"/>
    </row>
    <row r="123" spans="2:15" x14ac:dyDescent="0.25">
      <c r="B123" s="101"/>
      <c r="C123" s="100"/>
      <c r="D123" s="100"/>
      <c r="E123" s="100"/>
      <c r="F123" s="138">
        <v>2008</v>
      </c>
      <c r="G123" s="79">
        <v>4309.1000000000004</v>
      </c>
      <c r="H123" s="79">
        <v>21.815999999999999</v>
      </c>
      <c r="I123" s="62">
        <f t="shared" si="9"/>
        <v>0.17070029514354701</v>
      </c>
      <c r="J123" s="62">
        <f t="shared" si="10"/>
        <v>5.0627741291685031E-3</v>
      </c>
      <c r="K123" s="100"/>
      <c r="L123" s="100"/>
      <c r="M123" s="100"/>
      <c r="N123" s="100"/>
      <c r="O123" s="31"/>
    </row>
    <row r="124" spans="2:15" x14ac:dyDescent="0.25">
      <c r="B124" s="101"/>
      <c r="C124" s="100"/>
      <c r="D124" s="100"/>
      <c r="E124" s="100"/>
      <c r="F124" s="138">
        <v>2009</v>
      </c>
      <c r="G124" s="79">
        <v>4689.0369999999994</v>
      </c>
      <c r="H124" s="79">
        <v>24.263999999999999</v>
      </c>
      <c r="I124" s="62">
        <f t="shared" si="9"/>
        <v>0.11221122112211224</v>
      </c>
      <c r="J124" s="62">
        <f t="shared" si="10"/>
        <v>5.1746232755254442E-3</v>
      </c>
      <c r="K124" s="100"/>
      <c r="L124" s="100"/>
      <c r="M124" s="100"/>
      <c r="N124" s="100"/>
      <c r="O124" s="31"/>
    </row>
    <row r="125" spans="2:15" x14ac:dyDescent="0.25">
      <c r="B125" s="101"/>
      <c r="C125" s="100"/>
      <c r="D125" s="100"/>
      <c r="E125" s="100"/>
      <c r="F125" s="138">
        <v>2010</v>
      </c>
      <c r="G125" s="79">
        <v>5116.8109999999988</v>
      </c>
      <c r="H125" s="79">
        <v>26.995999999999999</v>
      </c>
      <c r="I125" s="62">
        <f t="shared" si="9"/>
        <v>0.1125947906363336</v>
      </c>
      <c r="J125" s="62">
        <f t="shared" si="10"/>
        <v>5.2759423789543927E-3</v>
      </c>
      <c r="K125" s="100"/>
      <c r="L125" s="100"/>
      <c r="M125" s="100"/>
      <c r="N125" s="100"/>
      <c r="O125" s="31"/>
    </row>
    <row r="126" spans="2:15" x14ac:dyDescent="0.25">
      <c r="B126" s="101"/>
      <c r="C126" s="100"/>
      <c r="D126" s="100"/>
      <c r="E126" s="100"/>
      <c r="F126" s="138">
        <v>2011</v>
      </c>
      <c r="G126" s="79">
        <v>5623.4490000000005</v>
      </c>
      <c r="H126" s="79">
        <v>31.631</v>
      </c>
      <c r="I126" s="62">
        <f t="shared" si="9"/>
        <v>0.17169210253370881</v>
      </c>
      <c r="J126" s="62">
        <f t="shared" si="10"/>
        <v>5.6248398447287414E-3</v>
      </c>
      <c r="K126" s="100"/>
      <c r="L126" s="100"/>
      <c r="M126" s="100"/>
      <c r="N126" s="100"/>
      <c r="O126" s="31"/>
    </row>
    <row r="127" spans="2:15" x14ac:dyDescent="0.25">
      <c r="B127" s="101"/>
      <c r="C127" s="100"/>
      <c r="D127" s="100"/>
      <c r="E127" s="100"/>
      <c r="F127" s="138">
        <v>2012</v>
      </c>
      <c r="G127" s="79">
        <v>6167.0460000000003</v>
      </c>
      <c r="H127" s="79">
        <v>36.552999999999997</v>
      </c>
      <c r="I127" s="62">
        <f t="shared" si="9"/>
        <v>0.15560684138977576</v>
      </c>
      <c r="J127" s="62">
        <f t="shared" si="10"/>
        <v>5.9271489137587095E-3</v>
      </c>
      <c r="K127" s="100"/>
      <c r="L127" s="100"/>
      <c r="M127" s="100"/>
      <c r="N127" s="100"/>
      <c r="O127" s="31"/>
    </row>
    <row r="128" spans="2:15" x14ac:dyDescent="0.25">
      <c r="B128" s="101"/>
      <c r="C128" s="100"/>
      <c r="D128" s="100"/>
      <c r="E128" s="100"/>
      <c r="F128" s="138">
        <v>2013</v>
      </c>
      <c r="G128" s="79">
        <v>6651.9989999999989</v>
      </c>
      <c r="H128" s="79">
        <v>39.726999999999997</v>
      </c>
      <c r="I128" s="62">
        <f t="shared" si="9"/>
        <v>8.6832818099745523E-2</v>
      </c>
      <c r="J128" s="62">
        <f t="shared" si="10"/>
        <v>5.9721897131974917E-3</v>
      </c>
      <c r="K128" s="100"/>
      <c r="L128" s="100"/>
      <c r="M128" s="100"/>
      <c r="N128" s="100"/>
      <c r="O128" s="31"/>
    </row>
    <row r="129" spans="2:15" x14ac:dyDescent="0.25">
      <c r="B129" s="101"/>
      <c r="C129" s="100"/>
      <c r="D129" s="100"/>
      <c r="E129" s="100"/>
      <c r="F129" s="138">
        <v>2014</v>
      </c>
      <c r="G129" s="79">
        <v>7112.3010000000004</v>
      </c>
      <c r="H129" s="79">
        <v>42.186</v>
      </c>
      <c r="I129" s="62">
        <f t="shared" si="9"/>
        <v>6.189745009691161E-2</v>
      </c>
      <c r="J129" s="62">
        <f t="shared" si="10"/>
        <v>5.9314137576573318E-3</v>
      </c>
      <c r="K129" s="100"/>
      <c r="L129" s="100"/>
      <c r="M129" s="100"/>
      <c r="N129" s="100"/>
      <c r="O129" s="31"/>
    </row>
    <row r="130" spans="2:15" x14ac:dyDescent="0.25">
      <c r="B130" s="101"/>
      <c r="C130" s="100"/>
      <c r="D130" s="100"/>
      <c r="E130" s="100"/>
      <c r="F130" s="138">
        <v>2015</v>
      </c>
      <c r="G130" s="79">
        <v>7670.4990000000007</v>
      </c>
      <c r="H130" s="79">
        <v>47.045000000000002</v>
      </c>
      <c r="I130" s="62">
        <f t="shared" si="9"/>
        <v>0.11518039159910876</v>
      </c>
      <c r="J130" s="62">
        <f t="shared" si="10"/>
        <v>6.1332385285494465E-3</v>
      </c>
      <c r="K130" s="100"/>
      <c r="L130" s="100"/>
      <c r="M130" s="100"/>
      <c r="N130" s="100"/>
      <c r="O130" s="31"/>
    </row>
    <row r="131" spans="2:15" x14ac:dyDescent="0.25">
      <c r="B131" s="101"/>
      <c r="C131" s="100"/>
      <c r="D131" s="100"/>
      <c r="E131" s="100"/>
      <c r="F131" s="138">
        <v>2016</v>
      </c>
      <c r="G131" s="79">
        <v>8231.9619999999995</v>
      </c>
      <c r="H131" s="79">
        <v>51.353000000000002</v>
      </c>
      <c r="I131" s="62">
        <f t="shared" si="9"/>
        <v>9.1571899245403321E-2</v>
      </c>
      <c r="J131" s="62">
        <f t="shared" si="10"/>
        <v>6.2382455118233059E-3</v>
      </c>
      <c r="K131" s="100"/>
      <c r="L131" s="100"/>
      <c r="M131" s="100"/>
      <c r="N131" s="100"/>
      <c r="O131" s="31"/>
    </row>
    <row r="132" spans="2:15" x14ac:dyDescent="0.25">
      <c r="B132" s="101"/>
      <c r="C132" s="100"/>
      <c r="D132" s="100"/>
      <c r="E132" s="100"/>
      <c r="F132" s="138">
        <v>2017</v>
      </c>
      <c r="G132" s="79">
        <v>8841.7419999999984</v>
      </c>
      <c r="H132" s="79">
        <v>55.795000000000002</v>
      </c>
      <c r="I132" s="62">
        <f t="shared" si="9"/>
        <v>8.6499328179463708E-2</v>
      </c>
      <c r="J132" s="62">
        <f t="shared" si="10"/>
        <v>6.3104080621216967E-3</v>
      </c>
      <c r="K132" s="139">
        <f>+H132/Centro!F153</f>
        <v>4.6070259312930142E-2</v>
      </c>
      <c r="L132" s="100"/>
      <c r="M132" s="100"/>
      <c r="N132" s="100"/>
      <c r="O132" s="31"/>
    </row>
    <row r="133" spans="2:15" x14ac:dyDescent="0.25">
      <c r="B133" s="101"/>
      <c r="C133" s="100"/>
      <c r="D133" s="100"/>
      <c r="E133" s="100"/>
      <c r="F133" s="177" t="s">
        <v>81</v>
      </c>
      <c r="G133" s="177"/>
      <c r="H133" s="177"/>
      <c r="I133" s="177"/>
      <c r="J133" s="177"/>
      <c r="K133" s="100"/>
      <c r="L133" s="100"/>
      <c r="M133" s="100"/>
      <c r="N133" s="100"/>
      <c r="O133" s="31"/>
    </row>
    <row r="134" spans="2:15" x14ac:dyDescent="0.25">
      <c r="B134" s="17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31"/>
    </row>
    <row r="135" spans="2:15" x14ac:dyDescent="0.25">
      <c r="B135" s="18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32"/>
    </row>
  </sheetData>
  <mergeCells count="62">
    <mergeCell ref="D103:M103"/>
    <mergeCell ref="C108:N109"/>
    <mergeCell ref="F110:J110"/>
    <mergeCell ref="F111:J111"/>
    <mergeCell ref="F133:J133"/>
    <mergeCell ref="D102:F102"/>
    <mergeCell ref="D91:F91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D90:F90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C58:N58"/>
    <mergeCell ref="C68:N68"/>
    <mergeCell ref="C73:N75"/>
    <mergeCell ref="D76:M76"/>
    <mergeCell ref="D77:F78"/>
    <mergeCell ref="G77:H77"/>
    <mergeCell ref="I77:J77"/>
    <mergeCell ref="K77:L77"/>
    <mergeCell ref="C57:N57"/>
    <mergeCell ref="D19:F19"/>
    <mergeCell ref="D20:F20"/>
    <mergeCell ref="D21:F21"/>
    <mergeCell ref="D22:F22"/>
    <mergeCell ref="D24:M24"/>
    <mergeCell ref="C30:N30"/>
    <mergeCell ref="C31:N31"/>
    <mergeCell ref="C41:N41"/>
    <mergeCell ref="C44:N44"/>
    <mergeCell ref="C45:N45"/>
    <mergeCell ref="C55:N55"/>
    <mergeCell ref="D18:F18"/>
    <mergeCell ref="B1:O2"/>
    <mergeCell ref="C7:N9"/>
    <mergeCell ref="D10:M10"/>
    <mergeCell ref="D11:F12"/>
    <mergeCell ref="G11:H11"/>
    <mergeCell ref="I11:J11"/>
    <mergeCell ref="K11:L11"/>
    <mergeCell ref="D13:F13"/>
    <mergeCell ref="D14:F14"/>
    <mergeCell ref="D15:F15"/>
    <mergeCell ref="D16:F16"/>
    <mergeCell ref="D17:F1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/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176" t="s">
        <v>0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</row>
    <row r="9" spans="2:15" x14ac:dyDescent="0.25"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</row>
    <row r="10" spans="2:15" x14ac:dyDescent="0.25"/>
    <row r="11" spans="2:15" x14ac:dyDescent="0.25">
      <c r="G11" s="4"/>
    </row>
    <row r="12" spans="2:15" x14ac:dyDescent="0.25">
      <c r="F12" s="4" t="s">
        <v>101</v>
      </c>
      <c r="G12" s="4"/>
      <c r="J12" s="2">
        <v>2</v>
      </c>
    </row>
    <row r="13" spans="2:15" x14ac:dyDescent="0.25">
      <c r="G13" s="4" t="s">
        <v>102</v>
      </c>
      <c r="J13" s="2">
        <v>3</v>
      </c>
    </row>
    <row r="14" spans="2:15" x14ac:dyDescent="0.25">
      <c r="G14" s="4" t="s">
        <v>103</v>
      </c>
      <c r="J14" s="2">
        <v>4</v>
      </c>
    </row>
    <row r="15" spans="2:15" x14ac:dyDescent="0.25">
      <c r="G15" s="4" t="s">
        <v>104</v>
      </c>
      <c r="J15" s="2">
        <v>5</v>
      </c>
    </row>
    <row r="16" spans="2:15" x14ac:dyDescent="0.25">
      <c r="G16" s="4" t="s">
        <v>105</v>
      </c>
      <c r="J16" s="2">
        <v>6</v>
      </c>
    </row>
    <row r="17" spans="7:10" x14ac:dyDescent="0.25">
      <c r="G17" s="41" t="s">
        <v>106</v>
      </c>
      <c r="J17" s="2">
        <v>7</v>
      </c>
    </row>
    <row r="18" spans="7:10" x14ac:dyDescent="0.25">
      <c r="G18" s="4" t="s">
        <v>107</v>
      </c>
      <c r="J18" s="2">
        <v>8</v>
      </c>
    </row>
    <row r="19" spans="7:10" x14ac:dyDescent="0.25">
      <c r="G19" s="4" t="s">
        <v>108</v>
      </c>
      <c r="J19" s="2">
        <v>9</v>
      </c>
    </row>
    <row r="20" spans="7:10" x14ac:dyDescent="0.25">
      <c r="G20" s="41" t="s">
        <v>109</v>
      </c>
      <c r="J20" s="2">
        <v>10</v>
      </c>
    </row>
    <row r="21" spans="7:10" x14ac:dyDescent="0.25"/>
    <row r="22" spans="7:10" x14ac:dyDescent="0.25"/>
    <row r="23" spans="7:10" x14ac:dyDescent="0.25"/>
    <row r="24" spans="7:10" x14ac:dyDescent="0.25"/>
    <row r="25" spans="7:10" x14ac:dyDescent="0.25"/>
  </sheetData>
  <sheetProtection selectLockedCells="1"/>
  <protectedRanges>
    <protectedRange sqref="J12:J15 G13:G16 J17:J20" name="Rango1"/>
  </protectedRanges>
  <mergeCells count="1">
    <mergeCell ref="B8:O9"/>
  </mergeCells>
  <hyperlinks>
    <hyperlink ref="G13" location="'Áncash'!A1" display="Áncash"/>
    <hyperlink ref="G14" location="'Apurímac'!A1" display="Apurímac"/>
    <hyperlink ref="G15" location="'Ayacucho'!A1" display="Ayacucho"/>
    <hyperlink ref="G16" location="'Huancavelica'!A1" display="Huancavelica"/>
    <hyperlink ref="G17" location="'Huánuco'!A1" display="Huánuco"/>
    <hyperlink ref="G18" location="'Ica'!A1" display="Ica"/>
    <hyperlink ref="G19" location="'Junín'!A1" display="Junín"/>
    <hyperlink ref="G20" location="'Pasco'!A1" display="Pasco"/>
    <hyperlink ref="F12" location="'Centro'!A1" display="Centro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FC158"/>
  <sheetViews>
    <sheetView zoomScaleNormal="100" workbookViewId="0">
      <selection activeCell="C11" sqref="C11"/>
    </sheetView>
  </sheetViews>
  <sheetFormatPr baseColWidth="10" defaultColWidth="0" defaultRowHeight="15" x14ac:dyDescent="0.25"/>
  <cols>
    <col min="1" max="1" width="11.7109375" style="1" customWidth="1"/>
    <col min="2" max="16" width="10.85546875" style="5" customWidth="1"/>
    <col min="17" max="22" width="11.42578125" style="124" customWidth="1"/>
    <col min="23" max="23" width="12.7109375" style="124" customWidth="1"/>
    <col min="24" max="16383" width="11.42578125" style="124" hidden="1"/>
    <col min="16384" max="16384" width="3.85546875" style="124" customWidth="1"/>
  </cols>
  <sheetData>
    <row r="1" spans="2:23" ht="15" customHeight="1" x14ac:dyDescent="0.25">
      <c r="B1" s="233" t="s">
        <v>117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2:23" ht="15" customHeight="1" x14ac:dyDescent="0.25">
      <c r="B2" s="129" t="str">
        <f>+B6</f>
        <v>1. Recaudación Tributos Internos por regiones</v>
      </c>
      <c r="C2" s="130"/>
      <c r="D2" s="130"/>
      <c r="E2" s="130"/>
      <c r="F2" s="130"/>
      <c r="G2" s="130"/>
      <c r="H2" s="130"/>
      <c r="I2" s="129"/>
      <c r="J2" s="129" t="str">
        <f>+B82</f>
        <v>4. Ingresos Tributarios recaudados por la SUNAT, 2004-2016</v>
      </c>
      <c r="K2" s="131"/>
      <c r="L2" s="132"/>
      <c r="M2" s="127"/>
      <c r="N2" s="127"/>
      <c r="O2" s="127"/>
      <c r="P2" s="127"/>
    </row>
    <row r="3" spans="2:23" x14ac:dyDescent="0.25">
      <c r="B3" s="129" t="str">
        <f>+B26</f>
        <v>2. Recaudación Tributos Internos - Principales tributos</v>
      </c>
      <c r="C3" s="129"/>
      <c r="D3" s="129"/>
      <c r="E3" s="129"/>
      <c r="F3" s="129"/>
      <c r="G3" s="129"/>
      <c r="H3" s="130"/>
      <c r="I3" s="129"/>
      <c r="J3" s="129" t="str">
        <f>+B127</f>
        <v>5. Recaudacion Tributaria y Contribuyentes al I Trimestre del 2016</v>
      </c>
      <c r="K3" s="131"/>
      <c r="L3" s="133"/>
      <c r="M3" s="127"/>
      <c r="N3" s="127"/>
      <c r="O3" s="127"/>
      <c r="P3" s="127"/>
    </row>
    <row r="4" spans="2:23" x14ac:dyDescent="0.25">
      <c r="B4" s="134" t="str">
        <f>+B47</f>
        <v>3. Recaudación Tributos Internos - Detalle de cargas Tributarias</v>
      </c>
      <c r="C4" s="134"/>
      <c r="D4" s="134"/>
      <c r="E4" s="134"/>
      <c r="F4" s="134"/>
      <c r="G4" s="135"/>
      <c r="H4" s="135"/>
      <c r="I4" s="135"/>
      <c r="J4" s="135"/>
      <c r="K4" s="136"/>
      <c r="L4" s="136"/>
      <c r="M4" s="128"/>
      <c r="N4" s="128"/>
      <c r="O4" s="128"/>
      <c r="P4" s="128"/>
    </row>
    <row r="5" spans="2:23" x14ac:dyDescent="0.25">
      <c r="B5" s="43"/>
      <c r="C5" s="43"/>
      <c r="D5" s="43"/>
      <c r="E5" s="43"/>
      <c r="F5" s="43"/>
      <c r="G5" s="44"/>
      <c r="H5" s="44"/>
    </row>
    <row r="6" spans="2:23" x14ac:dyDescent="0.25">
      <c r="B6" s="68" t="s">
        <v>2</v>
      </c>
      <c r="C6" s="96"/>
      <c r="D6" s="96"/>
      <c r="E6" s="96"/>
      <c r="F6" s="96"/>
      <c r="G6" s="97"/>
      <c r="H6" s="97"/>
      <c r="I6" s="97"/>
      <c r="J6" s="97"/>
      <c r="K6" s="97"/>
      <c r="L6" s="97"/>
      <c r="M6" s="97"/>
      <c r="N6" s="97"/>
      <c r="O6" s="97"/>
      <c r="P6" s="140"/>
    </row>
    <row r="7" spans="2:23" x14ac:dyDescent="0.25">
      <c r="B7" s="118"/>
      <c r="C7" s="213" t="str">
        <f>+CONCATENATE("Durante el 2017 se han recaudado S/ ", FIXED(G21,1)," millones en la macro región,  ", IF(L21&lt;0, "una reducción", "un aumento"), " de  ", FIXED(L21*100,1),"% respecto a lo recaudado el 2016 en el mimo periodo y una reducción del ",FIXED(M21*100,1),"% en terminos reales. Entre las regiones donde se recaudaron más que el año anterior se encuentran ",F20, " y ", F16,".")</f>
        <v>Durante el 2017 se han recaudado S/ 1,917.2 millones en la macro región,  una reducción de  -1.8% respecto a lo recaudado el 2016 en el mimo periodo y una reducción del -4.4% en terminos reales. Entre las regiones donde se recaudaron más que el año anterior se encuentran Huancavelica y Ayacucho.</v>
      </c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120"/>
    </row>
    <row r="8" spans="2:23" ht="15" customHeight="1" x14ac:dyDescent="0.25">
      <c r="B8" s="101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120"/>
    </row>
    <row r="9" spans="2:23" ht="15" customHeight="1" x14ac:dyDescent="0.25">
      <c r="B9" s="101"/>
      <c r="C9" s="100"/>
      <c r="D9" s="100"/>
      <c r="E9" s="100"/>
      <c r="F9" s="199" t="s">
        <v>112</v>
      </c>
      <c r="G9" s="199"/>
      <c r="H9" s="199"/>
      <c r="I9" s="199"/>
      <c r="J9" s="199"/>
      <c r="K9" s="199"/>
      <c r="L9" s="199"/>
      <c r="M9" s="199"/>
      <c r="N9" s="100"/>
      <c r="O9" s="100"/>
      <c r="P9" s="120"/>
    </row>
    <row r="10" spans="2:23" x14ac:dyDescent="0.25">
      <c r="B10" s="101"/>
      <c r="C10" s="100"/>
      <c r="D10" s="100"/>
      <c r="E10" s="141"/>
      <c r="F10" s="199"/>
      <c r="G10" s="199"/>
      <c r="H10" s="199"/>
      <c r="I10" s="199"/>
      <c r="J10" s="199"/>
      <c r="K10" s="199"/>
      <c r="L10" s="199"/>
      <c r="M10" s="199"/>
      <c r="N10" s="100"/>
      <c r="O10" s="100"/>
      <c r="P10" s="120"/>
    </row>
    <row r="11" spans="2:23" ht="15" customHeight="1" x14ac:dyDescent="0.25">
      <c r="B11" s="98"/>
      <c r="C11" s="142"/>
      <c r="D11" s="100"/>
      <c r="E11" s="100"/>
      <c r="F11" s="214" t="s">
        <v>3</v>
      </c>
      <c r="G11" s="197">
        <v>2017</v>
      </c>
      <c r="H11" s="197"/>
      <c r="I11" s="197">
        <v>2016</v>
      </c>
      <c r="J11" s="197"/>
      <c r="K11" s="198" t="s">
        <v>83</v>
      </c>
      <c r="L11" s="198"/>
      <c r="M11" s="137" t="s">
        <v>54</v>
      </c>
      <c r="N11" s="100"/>
      <c r="O11" s="100"/>
      <c r="P11" s="120"/>
      <c r="S11" s="164"/>
      <c r="T11" s="165"/>
      <c r="U11" s="164"/>
      <c r="V11" s="164"/>
      <c r="W11" s="165"/>
    </row>
    <row r="12" spans="2:23" ht="15.75" thickBot="1" x14ac:dyDescent="0.3">
      <c r="B12" s="98"/>
      <c r="C12" s="142"/>
      <c r="D12" s="100"/>
      <c r="E12" s="100"/>
      <c r="F12" s="214"/>
      <c r="G12" s="86" t="s">
        <v>5</v>
      </c>
      <c r="H12" s="86" t="s">
        <v>6</v>
      </c>
      <c r="I12" s="86" t="s">
        <v>5</v>
      </c>
      <c r="J12" s="86" t="s">
        <v>6</v>
      </c>
      <c r="K12" s="86" t="s">
        <v>5</v>
      </c>
      <c r="L12" s="86" t="s">
        <v>7</v>
      </c>
      <c r="M12" s="29" t="s">
        <v>55</v>
      </c>
      <c r="N12" s="100"/>
      <c r="O12" s="100"/>
      <c r="P12" s="120"/>
      <c r="S12" s="165"/>
      <c r="T12" s="165"/>
      <c r="U12" s="165"/>
      <c r="V12" s="166"/>
      <c r="W12" s="165"/>
    </row>
    <row r="13" spans="2:23" ht="15.75" thickTop="1" x14ac:dyDescent="0.25">
      <c r="B13" s="98"/>
      <c r="C13" s="142"/>
      <c r="D13" s="100"/>
      <c r="E13" s="100"/>
      <c r="F13" s="143" t="s">
        <v>107</v>
      </c>
      <c r="G13" s="52">
        <f>+Ica!G13/1000</f>
        <v>687.91139556999997</v>
      </c>
      <c r="H13" s="62">
        <f t="shared" ref="H13:H20" si="0">+G13/G$21</f>
        <v>0.35881719139367546</v>
      </c>
      <c r="I13" s="52">
        <f>+Ica!I13/1000</f>
        <v>669.49426351</v>
      </c>
      <c r="J13" s="64">
        <f t="shared" ref="J13:J20" si="1">+I13/I$21</f>
        <v>0.34307070968893083</v>
      </c>
      <c r="K13" s="63">
        <f t="shared" ref="K13:K20" si="2">+G13-I13</f>
        <v>18.417132059999972</v>
      </c>
      <c r="L13" s="62">
        <f t="shared" ref="L13:L20" si="3">+G13/I13-1</f>
        <v>2.7509021456648908E-2</v>
      </c>
      <c r="M13" s="62">
        <f>+Ica!M13</f>
        <v>-5.0521001689118883E-4</v>
      </c>
      <c r="N13" s="139"/>
      <c r="O13" s="100"/>
      <c r="P13" s="120"/>
      <c r="S13" s="165"/>
      <c r="T13" s="165"/>
      <c r="U13" s="165"/>
      <c r="V13" s="166"/>
      <c r="W13" s="165"/>
    </row>
    <row r="14" spans="2:23" x14ac:dyDescent="0.25">
      <c r="B14" s="98"/>
      <c r="C14" s="142"/>
      <c r="D14" s="100"/>
      <c r="E14" s="100"/>
      <c r="F14" s="143" t="s">
        <v>108</v>
      </c>
      <c r="G14" s="52">
        <f>+Junín!G13/1000</f>
        <v>459.84274349999998</v>
      </c>
      <c r="H14" s="62">
        <f t="shared" si="0"/>
        <v>0.23985571800088376</v>
      </c>
      <c r="I14" s="52">
        <f>+Junín!I13/1000</f>
        <v>487.45205722999992</v>
      </c>
      <c r="J14" s="64">
        <f t="shared" si="1"/>
        <v>0.24978634221072388</v>
      </c>
      <c r="K14" s="63">
        <f t="shared" si="2"/>
        <v>-27.60931372999994</v>
      </c>
      <c r="L14" s="62">
        <f t="shared" si="3"/>
        <v>-5.6640059920749719E-2</v>
      </c>
      <c r="M14" s="62">
        <f>+Junín!M13</f>
        <v>-8.2360032370996539E-2</v>
      </c>
      <c r="N14" s="139"/>
      <c r="O14" s="100"/>
      <c r="P14" s="120"/>
      <c r="S14" s="165"/>
      <c r="T14" s="165"/>
      <c r="U14" s="165"/>
      <c r="V14" s="166"/>
      <c r="W14" s="165"/>
    </row>
    <row r="15" spans="2:23" ht="14.25" customHeight="1" x14ac:dyDescent="0.25">
      <c r="B15" s="98"/>
      <c r="C15" s="142"/>
      <c r="D15" s="100"/>
      <c r="E15" s="100"/>
      <c r="F15" s="143" t="s">
        <v>102</v>
      </c>
      <c r="G15" s="53">
        <f>+Áncash!G13/1000</f>
        <v>329.62699592999996</v>
      </c>
      <c r="H15" s="64">
        <f t="shared" si="0"/>
        <v>0.17193469049765386</v>
      </c>
      <c r="I15" s="53">
        <f>+Áncash!I13/1000</f>
        <v>352.80638501999994</v>
      </c>
      <c r="J15" s="64">
        <f t="shared" si="1"/>
        <v>0.18078950558444876</v>
      </c>
      <c r="K15" s="63">
        <f t="shared" si="2"/>
        <v>-23.179389089999972</v>
      </c>
      <c r="L15" s="64">
        <f t="shared" si="3"/>
        <v>-6.5700027193912547E-2</v>
      </c>
      <c r="M15" s="64">
        <f>+Áncash!M13</f>
        <v>-9.1172986707987569E-2</v>
      </c>
      <c r="N15" s="139"/>
      <c r="O15" s="100"/>
      <c r="P15" s="120"/>
      <c r="S15" s="165"/>
      <c r="T15" s="165"/>
      <c r="U15" s="165"/>
      <c r="V15" s="166"/>
      <c r="W15" s="165"/>
    </row>
    <row r="16" spans="2:23" ht="14.25" customHeight="1" x14ac:dyDescent="0.25">
      <c r="B16" s="98"/>
      <c r="C16" s="142"/>
      <c r="D16" s="100"/>
      <c r="E16" s="100"/>
      <c r="F16" s="143" t="s">
        <v>104</v>
      </c>
      <c r="G16" s="52">
        <f>+Ayacucho!G13/1000</f>
        <v>122.12965381999999</v>
      </c>
      <c r="H16" s="62">
        <f t="shared" si="0"/>
        <v>6.3703290353641237E-2</v>
      </c>
      <c r="I16" s="52">
        <f>+Ayacucho!I13/1000</f>
        <v>122.90115611999998</v>
      </c>
      <c r="J16" s="64">
        <f t="shared" si="1"/>
        <v>6.2978563297351825E-2</v>
      </c>
      <c r="K16" s="63">
        <f t="shared" si="2"/>
        <v>-0.77150229999999453</v>
      </c>
      <c r="L16" s="62">
        <f t="shared" si="3"/>
        <v>-6.2774210134093344E-3</v>
      </c>
      <c r="M16" s="62">
        <f>+Ayacucho!M13</f>
        <v>-3.3370491504166266E-2</v>
      </c>
      <c r="N16" s="139"/>
      <c r="O16" s="100"/>
      <c r="P16" s="120"/>
      <c r="S16" s="165"/>
      <c r="T16" s="165"/>
      <c r="U16" s="165"/>
      <c r="V16" s="166"/>
      <c r="W16" s="165"/>
    </row>
    <row r="17" spans="2:23" ht="14.25" customHeight="1" x14ac:dyDescent="0.25">
      <c r="B17" s="98"/>
      <c r="C17" s="142"/>
      <c r="D17" s="100"/>
      <c r="E17" s="100"/>
      <c r="F17" s="143" t="s">
        <v>106</v>
      </c>
      <c r="G17" s="52">
        <f>+Huánuco!G13/1000</f>
        <v>115.93526471999999</v>
      </c>
      <c r="H17" s="62">
        <f t="shared" si="0"/>
        <v>6.0472273519823684E-2</v>
      </c>
      <c r="I17" s="52">
        <f>+Huánuco!I13/1000</f>
        <v>116.56669255</v>
      </c>
      <c r="J17" s="64">
        <f t="shared" si="1"/>
        <v>5.9732577437719273E-2</v>
      </c>
      <c r="K17" s="63">
        <f t="shared" si="2"/>
        <v>-0.63142783000000691</v>
      </c>
      <c r="L17" s="62">
        <f t="shared" si="3"/>
        <v>-5.4168803814105271E-3</v>
      </c>
      <c r="M17" s="62">
        <f>+Huánuco!M13</f>
        <v>-3.2533412840825338E-2</v>
      </c>
      <c r="N17" s="139"/>
      <c r="O17" s="100"/>
      <c r="P17" s="120"/>
      <c r="S17" s="165"/>
      <c r="T17" s="165"/>
      <c r="U17" s="165"/>
      <c r="V17" s="166"/>
      <c r="W17" s="165"/>
    </row>
    <row r="18" spans="2:23" ht="14.25" customHeight="1" x14ac:dyDescent="0.25">
      <c r="B18" s="98"/>
      <c r="C18" s="142"/>
      <c r="D18" s="100"/>
      <c r="E18" s="100"/>
      <c r="F18" s="144" t="s">
        <v>109</v>
      </c>
      <c r="G18" s="53">
        <f>+Pasco!G13/1000</f>
        <v>87.291158180000011</v>
      </c>
      <c r="H18" s="62">
        <f t="shared" si="0"/>
        <v>4.5531398975729664E-2</v>
      </c>
      <c r="I18" s="53">
        <f>+Pasco!I13/1000</f>
        <v>83.359235510000005</v>
      </c>
      <c r="J18" s="64">
        <f t="shared" si="1"/>
        <v>4.2715992719055261E-2</v>
      </c>
      <c r="K18" s="63">
        <f t="shared" si="2"/>
        <v>3.9319226700000058</v>
      </c>
      <c r="L18" s="62">
        <f t="shared" si="3"/>
        <v>4.7168410865864097E-2</v>
      </c>
      <c r="M18" s="64">
        <f>+Pasco!M13</f>
        <v>1.8618181484726604E-2</v>
      </c>
      <c r="N18" s="139"/>
      <c r="O18" s="100"/>
      <c r="P18" s="120"/>
      <c r="S18" s="165"/>
      <c r="T18" s="165"/>
      <c r="U18" s="165"/>
      <c r="V18" s="166"/>
      <c r="W18" s="165"/>
    </row>
    <row r="19" spans="2:23" ht="14.25" customHeight="1" x14ac:dyDescent="0.25">
      <c r="B19" s="98"/>
      <c r="C19" s="142"/>
      <c r="D19" s="100"/>
      <c r="E19" s="100"/>
      <c r="F19" s="143" t="s">
        <v>103</v>
      </c>
      <c r="G19" s="52">
        <f>+Apurímac!G13/1000</f>
        <v>80.397659499999975</v>
      </c>
      <c r="H19" s="62">
        <f t="shared" si="0"/>
        <v>4.1935723935074047E-2</v>
      </c>
      <c r="I19" s="52">
        <f>+Apurímac!I13/1000</f>
        <v>85.854434839999996</v>
      </c>
      <c r="J19" s="64">
        <f t="shared" si="1"/>
        <v>4.3994614287028798E-2</v>
      </c>
      <c r="K19" s="63">
        <f t="shared" si="2"/>
        <v>-5.4567753400000214</v>
      </c>
      <c r="L19" s="62">
        <f t="shared" si="3"/>
        <v>-6.3558456242468697E-2</v>
      </c>
      <c r="M19" s="62">
        <f>+Apurímac!M13</f>
        <v>-8.9089804016985075E-2</v>
      </c>
      <c r="N19" s="139"/>
      <c r="O19" s="100"/>
      <c r="P19" s="120"/>
      <c r="S19" s="165"/>
      <c r="T19" s="165"/>
      <c r="U19" s="165"/>
      <c r="V19" s="166"/>
      <c r="W19" s="165"/>
    </row>
    <row r="20" spans="2:23" x14ac:dyDescent="0.25">
      <c r="B20" s="98"/>
      <c r="C20" s="142"/>
      <c r="D20" s="100"/>
      <c r="E20" s="100"/>
      <c r="F20" s="143" t="s">
        <v>105</v>
      </c>
      <c r="G20" s="52">
        <f>+Huancavelica!G13/1000</f>
        <v>34.02911108</v>
      </c>
      <c r="H20" s="62">
        <f t="shared" si="0"/>
        <v>1.7749713323518455E-2</v>
      </c>
      <c r="I20" s="52">
        <f>+Huancavelica!I13/1000</f>
        <v>33.041796349999998</v>
      </c>
      <c r="J20" s="64">
        <f t="shared" si="1"/>
        <v>1.6931694774741424E-2</v>
      </c>
      <c r="K20" s="63">
        <f t="shared" si="2"/>
        <v>0.98731473000000136</v>
      </c>
      <c r="L20" s="62">
        <f t="shared" si="3"/>
        <v>2.9880782495652625E-2</v>
      </c>
      <c r="M20" s="62">
        <f>+Huancavelica!M13</f>
        <v>1.8018868086031592E-3</v>
      </c>
      <c r="N20" s="139"/>
      <c r="O20" s="100"/>
      <c r="P20" s="120"/>
      <c r="S20" s="164"/>
      <c r="T20" s="165"/>
      <c r="U20" s="164"/>
      <c r="V20" s="164"/>
      <c r="W20" s="165"/>
    </row>
    <row r="21" spans="2:23" x14ac:dyDescent="0.25">
      <c r="B21" s="98"/>
      <c r="C21" s="142"/>
      <c r="D21" s="142"/>
      <c r="E21" s="142"/>
      <c r="F21" s="145" t="s">
        <v>84</v>
      </c>
      <c r="G21" s="92">
        <f>SUM(G13:G20)</f>
        <v>1917.1639822999996</v>
      </c>
      <c r="H21" s="146">
        <f>SUM(H13:H20)</f>
        <v>1</v>
      </c>
      <c r="I21" s="92">
        <f>SUM(I13:I20)</f>
        <v>1951.4760211299997</v>
      </c>
      <c r="J21" s="146">
        <f>SUM(J13:J20)</f>
        <v>1</v>
      </c>
      <c r="K21" s="147">
        <f t="shared" ref="K21" si="4">+G21-I21</f>
        <v>-34.31203883000012</v>
      </c>
      <c r="L21" s="148">
        <f t="shared" ref="L21" si="5">+G21/I21-1</f>
        <v>-1.7582608476086614E-2</v>
      </c>
      <c r="M21" s="148">
        <v>-4.4367451854655071E-2</v>
      </c>
      <c r="N21" s="139"/>
      <c r="O21" s="100"/>
      <c r="P21" s="120"/>
      <c r="S21" s="164"/>
      <c r="T21" s="165"/>
      <c r="U21" s="164"/>
      <c r="V21" s="164"/>
      <c r="W21" s="165"/>
    </row>
    <row r="22" spans="2:23" x14ac:dyDescent="0.25">
      <c r="B22" s="98"/>
      <c r="C22" s="142"/>
      <c r="D22" s="142"/>
      <c r="E22" s="142"/>
      <c r="F22" s="180" t="s">
        <v>85</v>
      </c>
      <c r="G22" s="180"/>
      <c r="H22" s="180"/>
      <c r="I22" s="180"/>
      <c r="J22" s="180"/>
      <c r="K22" s="180"/>
      <c r="L22" s="180"/>
      <c r="M22" s="180"/>
      <c r="N22" s="149"/>
      <c r="O22" s="100"/>
      <c r="P22" s="120"/>
      <c r="T22" s="167"/>
      <c r="W22" s="167"/>
    </row>
    <row r="23" spans="2:23" x14ac:dyDescent="0.25">
      <c r="B23" s="150"/>
      <c r="C23" s="151"/>
      <c r="D23" s="151"/>
      <c r="E23" s="151"/>
      <c r="F23" s="151"/>
      <c r="G23" s="152"/>
      <c r="H23" s="152"/>
      <c r="I23" s="125"/>
      <c r="J23" s="125"/>
      <c r="K23" s="125"/>
      <c r="L23" s="125"/>
      <c r="M23" s="125"/>
      <c r="N23" s="125"/>
      <c r="O23" s="125"/>
      <c r="P23" s="153"/>
    </row>
    <row r="24" spans="2:23" x14ac:dyDescent="0.25">
      <c r="B24" s="43"/>
      <c r="C24" s="43"/>
      <c r="D24" s="43"/>
      <c r="E24" s="43"/>
      <c r="F24" s="43"/>
      <c r="G24" s="44"/>
      <c r="H24" s="44"/>
    </row>
    <row r="25" spans="2:23" x14ac:dyDescent="0.25">
      <c r="B25" s="43"/>
      <c r="C25" s="43"/>
      <c r="D25" s="43"/>
      <c r="E25" s="43"/>
      <c r="F25" s="43"/>
      <c r="G25" s="44"/>
      <c r="H25" s="44"/>
    </row>
    <row r="26" spans="2:23" ht="15" customHeight="1" x14ac:dyDescent="0.25">
      <c r="B26" s="68" t="s">
        <v>9</v>
      </c>
      <c r="C26" s="96"/>
      <c r="D26" s="96"/>
      <c r="E26" s="96"/>
      <c r="F26" s="96"/>
      <c r="G26" s="97"/>
      <c r="H26" s="97"/>
      <c r="I26" s="97"/>
      <c r="J26" s="97"/>
      <c r="K26" s="97"/>
      <c r="L26" s="97"/>
      <c r="M26" s="97"/>
      <c r="N26" s="97"/>
      <c r="O26" s="97"/>
      <c r="P26" s="30"/>
    </row>
    <row r="27" spans="2:23" ht="15" customHeight="1" x14ac:dyDescent="0.25">
      <c r="B27" s="118"/>
      <c r="C27" s="213" t="str">
        <f>+CONCATENATE("Durante el 2017  en la macro región se recaudaron S/ ", FIXED(H34,1)," millones por tributos internos,  ", +IF(M34&gt;0, "Un aumento en", "Una reducción de")," ",FIXED(100*M34,1),"% respecto del 2016. Mientras que en terminos reales (quitando la inflación del periodo) la recaudación habría ", IF(LM33&gt;0,"crecido","disminuido")," en ", FIXED(100*N34,1),"%  Es así que se recaudaron en el 2017:  S/ ",FIXED(H35,1)," millones por Impuesto a la Renta, S/ ", FIXED(H38,1)," millones por Impuesto a la producción y el Consumo y solo S/ ",FIXED(H41,1)," millones por otros conceptos.")</f>
        <v>Durante el 2017  en la macro región se recaudaron S/ 1,917.2 millones por tributos internos,  Una reducción de -1.8% respecto del 2016. Mientras que en terminos reales (quitando la inflación del periodo) la recaudación habría disminuido en -4.4%  Es así que se recaudaron en el 2017:  S/ 868.6 millones por Impuesto a la Renta, S/ 781.1 millones por Impuesto a la producción y el Consumo y solo S/ 267.4 millones por otros conceptos.</v>
      </c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31"/>
    </row>
    <row r="28" spans="2:23" x14ac:dyDescent="0.25">
      <c r="B28" s="118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31"/>
    </row>
    <row r="29" spans="2:23" ht="15" customHeight="1" x14ac:dyDescent="0.25">
      <c r="B29" s="101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31"/>
    </row>
    <row r="30" spans="2:23" x14ac:dyDescent="0.25">
      <c r="B30" s="101"/>
      <c r="C30" s="100"/>
      <c r="D30" s="100"/>
      <c r="E30" s="199" t="s">
        <v>86</v>
      </c>
      <c r="F30" s="199"/>
      <c r="G30" s="199"/>
      <c r="H30" s="199"/>
      <c r="I30" s="199"/>
      <c r="J30" s="199"/>
      <c r="K30" s="199"/>
      <c r="L30" s="199"/>
      <c r="M30" s="199"/>
      <c r="N30" s="199"/>
      <c r="O30" s="100"/>
      <c r="P30" s="31"/>
    </row>
    <row r="31" spans="2:23" x14ac:dyDescent="0.25">
      <c r="B31" s="101"/>
      <c r="C31" s="100"/>
      <c r="D31" s="1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100"/>
      <c r="P31" s="31"/>
      <c r="S31" s="168"/>
      <c r="T31" s="169"/>
    </row>
    <row r="32" spans="2:23" ht="15" customHeight="1" x14ac:dyDescent="0.25">
      <c r="B32" s="17"/>
      <c r="C32" s="6"/>
      <c r="D32" s="6"/>
      <c r="E32" s="206" t="s">
        <v>10</v>
      </c>
      <c r="F32" s="207"/>
      <c r="G32" s="208"/>
      <c r="H32" s="197">
        <v>2017</v>
      </c>
      <c r="I32" s="197"/>
      <c r="J32" s="197">
        <v>2016</v>
      </c>
      <c r="K32" s="197"/>
      <c r="L32" s="198" t="s">
        <v>53</v>
      </c>
      <c r="M32" s="198"/>
      <c r="N32" s="40" t="s">
        <v>54</v>
      </c>
      <c r="O32" s="6"/>
      <c r="P32" s="31"/>
      <c r="Q32" s="170"/>
      <c r="R32" s="170">
        <v>2017</v>
      </c>
    </row>
    <row r="33" spans="2:21" ht="15.75" thickBot="1" x14ac:dyDescent="0.3">
      <c r="B33" s="17"/>
      <c r="C33" s="6"/>
      <c r="D33" s="6"/>
      <c r="E33" s="209"/>
      <c r="F33" s="210"/>
      <c r="G33" s="211"/>
      <c r="H33" s="29" t="s">
        <v>5</v>
      </c>
      <c r="I33" s="29" t="s">
        <v>6</v>
      </c>
      <c r="J33" s="29" t="s">
        <v>5</v>
      </c>
      <c r="K33" s="29" t="s">
        <v>6</v>
      </c>
      <c r="L33" s="29" t="s">
        <v>5</v>
      </c>
      <c r="M33" s="29" t="s">
        <v>7</v>
      </c>
      <c r="N33" s="29" t="s">
        <v>55</v>
      </c>
      <c r="O33" s="6"/>
      <c r="P33" s="31"/>
      <c r="Q33" s="170" t="s">
        <v>38</v>
      </c>
      <c r="R33" s="171">
        <v>868.62251544999992</v>
      </c>
      <c r="T33" s="168"/>
      <c r="U33" s="168"/>
    </row>
    <row r="34" spans="2:21" ht="15.75" thickTop="1" x14ac:dyDescent="0.25">
      <c r="B34" s="17"/>
      <c r="C34" s="6"/>
      <c r="D34" s="6"/>
      <c r="E34" s="201" t="s">
        <v>47</v>
      </c>
      <c r="F34" s="202"/>
      <c r="G34" s="203"/>
      <c r="H34" s="54">
        <f>+H35+H38+H41</f>
        <v>1917.1639822999998</v>
      </c>
      <c r="I34" s="115"/>
      <c r="J34" s="54">
        <f>+J35+J38+J41</f>
        <v>1951.4760211299997</v>
      </c>
      <c r="K34" s="115"/>
      <c r="L34" s="54">
        <f>+H34-J34</f>
        <v>-34.312038829999892</v>
      </c>
      <c r="M34" s="59">
        <f>+IF(J34=0,"  - ",H34/J34-1)</f>
        <v>-1.7582608476086503E-2</v>
      </c>
      <c r="N34" s="59">
        <v>-4.4367451854655071E-2</v>
      </c>
      <c r="O34" s="6"/>
      <c r="P34" s="31"/>
      <c r="Q34" s="170" t="s">
        <v>39</v>
      </c>
      <c r="R34" s="171">
        <v>771.84273836999989</v>
      </c>
      <c r="T34" s="168"/>
      <c r="U34" s="168"/>
    </row>
    <row r="35" spans="2:21" x14ac:dyDescent="0.25">
      <c r="B35" s="17"/>
      <c r="C35" s="6"/>
      <c r="D35" s="6"/>
      <c r="E35" s="204" t="s">
        <v>11</v>
      </c>
      <c r="F35" s="204"/>
      <c r="G35" s="204"/>
      <c r="H35" s="51">
        <v>868.62251544999992</v>
      </c>
      <c r="I35" s="56">
        <f>+H35/H$34</f>
        <v>0.45307679649182819</v>
      </c>
      <c r="J35" s="51">
        <v>903.03674015999991</v>
      </c>
      <c r="K35" s="56">
        <f>+J35/J$34</f>
        <v>0.46274549642536611</v>
      </c>
      <c r="L35" s="60">
        <f>+H35-J35</f>
        <v>-34.414224709999985</v>
      </c>
      <c r="M35" s="61">
        <f t="shared" ref="M35:M41" si="6">+IF(J35=0,"  - ",H35/J35-1)</f>
        <v>-3.8109440269177175E-2</v>
      </c>
      <c r="N35" s="61">
        <v>-6.4334635600612256E-2</v>
      </c>
      <c r="O35" s="6"/>
      <c r="P35" s="31"/>
      <c r="Q35" s="170" t="s">
        <v>17</v>
      </c>
      <c r="R35" s="171">
        <v>267.41672722000004</v>
      </c>
      <c r="T35" s="168"/>
      <c r="U35" s="168"/>
    </row>
    <row r="36" spans="2:21" x14ac:dyDescent="0.25">
      <c r="B36" s="17"/>
      <c r="C36" s="6"/>
      <c r="D36" s="6"/>
      <c r="E36" s="205" t="s">
        <v>12</v>
      </c>
      <c r="F36" s="205"/>
      <c r="G36" s="205"/>
      <c r="H36" s="52">
        <v>337.11600100999993</v>
      </c>
      <c r="I36" s="57">
        <f t="shared" ref="I36:I41" si="7">+H36/H$34</f>
        <v>0.17584098393376121</v>
      </c>
      <c r="J36" s="52">
        <v>476.7316216399999</v>
      </c>
      <c r="K36" s="57">
        <f t="shared" ref="K36:K41" si="8">+J36/J$34</f>
        <v>0.24429284115105296</v>
      </c>
      <c r="L36" s="52">
        <f t="shared" ref="L36:L41" si="9">+H36-J36</f>
        <v>-139.61562062999997</v>
      </c>
      <c r="M36" s="62">
        <f t="shared" si="6"/>
        <v>-0.2928599956296366</v>
      </c>
      <c r="N36" s="62">
        <v>-0.31213961590834516</v>
      </c>
      <c r="O36" s="6"/>
      <c r="P36" s="31"/>
      <c r="Q36" s="170" t="s">
        <v>40</v>
      </c>
      <c r="R36" s="171">
        <v>9.2820012600000013</v>
      </c>
    </row>
    <row r="37" spans="2:21" ht="15" customHeight="1" x14ac:dyDescent="0.25">
      <c r="B37" s="17"/>
      <c r="C37" s="6"/>
      <c r="D37" s="6"/>
      <c r="E37" s="205" t="s">
        <v>13</v>
      </c>
      <c r="F37" s="205"/>
      <c r="G37" s="205"/>
      <c r="H37" s="52">
        <v>172.21369050999996</v>
      </c>
      <c r="I37" s="57">
        <f t="shared" si="7"/>
        <v>8.9827313730042616E-2</v>
      </c>
      <c r="J37" s="52">
        <v>160.31480044</v>
      </c>
      <c r="K37" s="57">
        <f t="shared" si="8"/>
        <v>8.215053564797066E-2</v>
      </c>
      <c r="L37" s="52">
        <f t="shared" si="9"/>
        <v>11.898890069999965</v>
      </c>
      <c r="M37" s="62">
        <f t="shared" si="6"/>
        <v>7.4222030887617807E-2</v>
      </c>
      <c r="N37" s="62">
        <v>4.4934205672613636E-2</v>
      </c>
      <c r="O37" s="6"/>
      <c r="P37" s="31"/>
      <c r="Q37" s="170"/>
      <c r="R37" s="170"/>
    </row>
    <row r="38" spans="2:21" x14ac:dyDescent="0.25">
      <c r="B38" s="17"/>
      <c r="C38" s="6"/>
      <c r="D38" s="6"/>
      <c r="E38" s="204" t="s">
        <v>14</v>
      </c>
      <c r="F38" s="204"/>
      <c r="G38" s="204"/>
      <c r="H38" s="51">
        <v>781.12473962999979</v>
      </c>
      <c r="I38" s="56">
        <f t="shared" si="7"/>
        <v>0.40743762497190944</v>
      </c>
      <c r="J38" s="51">
        <v>766.25353817999985</v>
      </c>
      <c r="K38" s="56">
        <f t="shared" si="8"/>
        <v>0.39265331978627221</v>
      </c>
      <c r="L38" s="60">
        <f t="shared" si="9"/>
        <v>14.871201449999944</v>
      </c>
      <c r="M38" s="61">
        <f t="shared" si="6"/>
        <v>1.9407677366582776E-2</v>
      </c>
      <c r="N38" s="61">
        <v>-8.3856772836432558E-3</v>
      </c>
      <c r="O38" s="6"/>
      <c r="P38" s="31"/>
      <c r="S38" s="168"/>
    </row>
    <row r="39" spans="2:21" x14ac:dyDescent="0.25">
      <c r="B39" s="17"/>
      <c r="C39" s="6"/>
      <c r="D39" s="6"/>
      <c r="E39" s="205" t="s">
        <v>15</v>
      </c>
      <c r="F39" s="205"/>
      <c r="G39" s="205"/>
      <c r="H39" s="53">
        <v>771.84273836999989</v>
      </c>
      <c r="I39" s="58">
        <f t="shared" si="7"/>
        <v>0.40259609793212836</v>
      </c>
      <c r="J39" s="53">
        <v>757.70202532999974</v>
      </c>
      <c r="K39" s="58">
        <f t="shared" si="8"/>
        <v>0.38827124552176323</v>
      </c>
      <c r="L39" s="63">
        <f t="shared" si="9"/>
        <v>14.140713040000151</v>
      </c>
      <c r="M39" s="64">
        <f t="shared" si="6"/>
        <v>1.8662630648032863E-2</v>
      </c>
      <c r="N39" s="64">
        <v>-9.1104108849395793E-3</v>
      </c>
      <c r="O39" s="6"/>
      <c r="P39" s="31"/>
    </row>
    <row r="40" spans="2:21" x14ac:dyDescent="0.25">
      <c r="B40" s="17"/>
      <c r="C40" s="6"/>
      <c r="D40" s="6"/>
      <c r="E40" s="205" t="s">
        <v>16</v>
      </c>
      <c r="F40" s="205"/>
      <c r="G40" s="205"/>
      <c r="H40" s="53">
        <v>9.2820012600000013</v>
      </c>
      <c r="I40" s="58">
        <f t="shared" si="7"/>
        <v>4.8415270397811723E-3</v>
      </c>
      <c r="J40" s="53">
        <v>8.5515128499999999</v>
      </c>
      <c r="K40" s="58">
        <f t="shared" si="8"/>
        <v>4.3820742645089006E-3</v>
      </c>
      <c r="L40" s="63">
        <f t="shared" si="9"/>
        <v>0.73048841000000131</v>
      </c>
      <c r="M40" s="64">
        <f t="shared" si="6"/>
        <v>8.5422126214778737E-2</v>
      </c>
      <c r="N40" s="64">
        <v>5.5828939142633871E-2</v>
      </c>
      <c r="O40" s="6"/>
      <c r="P40" s="31"/>
    </row>
    <row r="41" spans="2:21" x14ac:dyDescent="0.25">
      <c r="B41" s="17"/>
      <c r="C41" s="6"/>
      <c r="D41" s="6"/>
      <c r="E41" s="204" t="s">
        <v>17</v>
      </c>
      <c r="F41" s="204"/>
      <c r="G41" s="204"/>
      <c r="H41" s="51">
        <v>267.41672722000004</v>
      </c>
      <c r="I41" s="56">
        <f t="shared" si="7"/>
        <v>0.13948557853626231</v>
      </c>
      <c r="J41" s="51">
        <v>282.18574279000001</v>
      </c>
      <c r="K41" s="56">
        <f t="shared" si="8"/>
        <v>0.14460118378836176</v>
      </c>
      <c r="L41" s="60">
        <f t="shared" si="9"/>
        <v>-14.769015569999965</v>
      </c>
      <c r="M41" s="61">
        <f t="shared" si="6"/>
        <v>-5.2337922617837318E-2</v>
      </c>
      <c r="N41" s="61">
        <v>-7.8175189483722263E-2</v>
      </c>
      <c r="O41" s="6"/>
      <c r="P41" s="31"/>
    </row>
    <row r="42" spans="2:21" x14ac:dyDescent="0.25">
      <c r="B42" s="17"/>
      <c r="C42" s="6"/>
      <c r="D42" s="6"/>
      <c r="E42" s="215" t="s">
        <v>87</v>
      </c>
      <c r="F42" s="215"/>
      <c r="G42" s="215"/>
      <c r="H42" s="215"/>
      <c r="I42" s="215"/>
      <c r="J42" s="215"/>
      <c r="K42" s="215"/>
      <c r="L42" s="215"/>
      <c r="M42" s="215"/>
      <c r="N42" s="215"/>
      <c r="O42" s="6"/>
      <c r="P42" s="31"/>
    </row>
    <row r="43" spans="2:21" x14ac:dyDescent="0.25">
      <c r="B43" s="17"/>
      <c r="C43" s="6"/>
      <c r="D43" s="6"/>
      <c r="O43" s="6"/>
      <c r="P43" s="31"/>
    </row>
    <row r="44" spans="2:21" x14ac:dyDescent="0.25">
      <c r="B44" s="18"/>
      <c r="C44" s="19"/>
      <c r="D44" s="19"/>
      <c r="E44" s="19"/>
      <c r="F44" s="20"/>
      <c r="G44" s="20"/>
      <c r="H44" s="20"/>
      <c r="I44" s="20"/>
      <c r="J44" s="20"/>
      <c r="K44" s="20"/>
      <c r="L44" s="19"/>
      <c r="M44" s="19"/>
      <c r="N44" s="19"/>
      <c r="O44" s="19"/>
      <c r="P44" s="32"/>
    </row>
    <row r="45" spans="2:21" x14ac:dyDescent="0.25">
      <c r="F45" s="21"/>
      <c r="G45" s="21"/>
      <c r="H45" s="21"/>
      <c r="I45" s="21"/>
      <c r="J45" s="21"/>
      <c r="K45" s="21"/>
    </row>
    <row r="47" spans="2:21" x14ac:dyDescent="0.25">
      <c r="B47" s="68" t="s">
        <v>19</v>
      </c>
      <c r="C47" s="96"/>
      <c r="D47" s="96"/>
      <c r="E47" s="96"/>
      <c r="F47" s="96"/>
      <c r="G47" s="97"/>
      <c r="H47" s="97"/>
      <c r="I47" s="97"/>
      <c r="J47" s="97"/>
      <c r="K47" s="97"/>
      <c r="L47" s="97"/>
      <c r="M47" s="97"/>
      <c r="N47" s="97"/>
      <c r="O47" s="97"/>
      <c r="P47" s="30"/>
    </row>
    <row r="48" spans="2:21" ht="15" customHeight="1" x14ac:dyDescent="0.25">
      <c r="B48" s="98"/>
      <c r="C48" s="213" t="str">
        <f>+CONCATENATE("En el año ",G52," los impuestos de",D58," representaron  ",FIXED(H58*100,1),"% del total de tributos internos recaudados por la suma de S/ ",FIXED(G58,1)," millones de soles. Mientras que los  Impuesto de ",D60," alcanzaron  una participación de ",FIXED(H60*100,1),"% sumando S/ ",FIXED(G60,1)," millones de soles y el impuesto ",D67," representó el ",FIXED(H67*100,1),"%, sumando S/ ",FIXED(G67,1)," millones de soles. Los impuestos aduaneros fueron S/", FIXED(G72,1), " millones de soles.")</f>
        <v>En el año 2017 los impuestos de   Tercera Categoría representaron  17.6% del total de tributos internos recaudados por la suma de S/ 337.1 millones de soles. Mientras que los  Impuesto de    Quinta Categoría alcanzaron  una participación de 9.0% sumando S/ 172.2 millones de soles y el impuesto    Imp. General a las Ventas representó el 40.3%, sumando S/ 771.8 millones de soles. Los impuestos aduaneros fueron S/371.0 millones de soles.</v>
      </c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31"/>
    </row>
    <row r="49" spans="2:21" x14ac:dyDescent="0.25">
      <c r="B49" s="118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31"/>
    </row>
    <row r="50" spans="2:21" x14ac:dyDescent="0.25">
      <c r="B50" s="101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31"/>
    </row>
    <row r="51" spans="2:21" x14ac:dyDescent="0.25">
      <c r="B51" s="101"/>
      <c r="C51" s="100"/>
      <c r="D51" s="200" t="s">
        <v>46</v>
      </c>
      <c r="E51" s="200"/>
      <c r="F51" s="200"/>
      <c r="G51" s="200"/>
      <c r="H51" s="200"/>
      <c r="I51" s="200"/>
      <c r="J51" s="200"/>
      <c r="K51" s="200"/>
      <c r="L51" s="200"/>
      <c r="M51" s="200"/>
      <c r="N51" s="124"/>
      <c r="O51" s="100"/>
      <c r="P51" s="31"/>
    </row>
    <row r="52" spans="2:21" ht="15" customHeight="1" x14ac:dyDescent="0.25">
      <c r="B52" s="17"/>
      <c r="C52" s="6"/>
      <c r="D52" s="206" t="s">
        <v>20</v>
      </c>
      <c r="E52" s="207"/>
      <c r="F52" s="208"/>
      <c r="G52" s="197">
        <v>2017</v>
      </c>
      <c r="H52" s="197"/>
      <c r="I52" s="197">
        <v>2016</v>
      </c>
      <c r="J52" s="197"/>
      <c r="K52" s="219" t="s">
        <v>4</v>
      </c>
      <c r="L52" s="220"/>
      <c r="M52" s="40" t="s">
        <v>54</v>
      </c>
      <c r="O52" s="6"/>
      <c r="P52" s="31"/>
    </row>
    <row r="53" spans="2:21" ht="15" customHeight="1" x14ac:dyDescent="0.25">
      <c r="B53" s="17"/>
      <c r="C53" s="6"/>
      <c r="D53" s="216"/>
      <c r="E53" s="217"/>
      <c r="F53" s="218"/>
      <c r="G53" s="86" t="s">
        <v>5</v>
      </c>
      <c r="H53" s="86" t="s">
        <v>6</v>
      </c>
      <c r="I53" s="86" t="s">
        <v>5</v>
      </c>
      <c r="J53" s="86" t="s">
        <v>6</v>
      </c>
      <c r="K53" s="86" t="s">
        <v>5</v>
      </c>
      <c r="L53" s="86" t="s">
        <v>7</v>
      </c>
      <c r="M53" s="86" t="s">
        <v>55</v>
      </c>
      <c r="O53" s="6"/>
      <c r="P53" s="31"/>
    </row>
    <row r="54" spans="2:21" x14ac:dyDescent="0.25">
      <c r="B54" s="17"/>
      <c r="C54" s="6"/>
      <c r="D54" s="212" t="s">
        <v>35</v>
      </c>
      <c r="E54" s="212"/>
      <c r="F54" s="212"/>
      <c r="G54" s="81">
        <f>+G71+G66+G55</f>
        <v>1917.1639822999996</v>
      </c>
      <c r="H54" s="83"/>
      <c r="I54" s="81">
        <f>+I71+I66+I55</f>
        <v>1951.4760211299997</v>
      </c>
      <c r="J54" s="83"/>
      <c r="K54" s="87">
        <f>+G54-I54</f>
        <v>-34.31203883000012</v>
      </c>
      <c r="L54" s="88">
        <f t="shared" ref="L54:L76" si="10">+IF(I54=0,"  - ",G54/I54-1)</f>
        <v>-1.7582608476086614E-2</v>
      </c>
      <c r="M54" s="88">
        <v>-4.4367451854655071E-2</v>
      </c>
      <c r="O54" s="6"/>
      <c r="P54" s="31"/>
      <c r="Q54" s="170"/>
      <c r="R54" s="170"/>
      <c r="S54" s="170"/>
      <c r="T54" s="170"/>
      <c r="U54" s="170"/>
    </row>
    <row r="55" spans="2:21" x14ac:dyDescent="0.25">
      <c r="B55" s="17"/>
      <c r="C55" s="22"/>
      <c r="D55" s="221" t="s">
        <v>11</v>
      </c>
      <c r="E55" s="221"/>
      <c r="F55" s="221"/>
      <c r="G55" s="78">
        <f>+(Áncash!G80+Apurímac!G80+Ayacucho!G80+Huancavelica!G80+Huánuco!G80+Ica!G80+Junín!G80+Pasco!G80)/1000</f>
        <v>868.62251544999992</v>
      </c>
      <c r="H55" s="84">
        <f>+G55/G$54</f>
        <v>0.45307679649182825</v>
      </c>
      <c r="I55" s="78">
        <f>+(Áncash!I80+Apurímac!I80+Ayacucho!I80+Huancavelica!I80+Huánuco!I80+Ica!I80+Junín!I80+Pasco!I80)/1000</f>
        <v>903.03674015999991</v>
      </c>
      <c r="J55" s="84">
        <f>+I55/I$54</f>
        <v>0.46274549642536611</v>
      </c>
      <c r="K55" s="89">
        <f>+G55-I55</f>
        <v>-34.414224709999985</v>
      </c>
      <c r="L55" s="90">
        <f t="shared" si="10"/>
        <v>-3.8109440269177175E-2</v>
      </c>
      <c r="M55" s="90">
        <v>-6.4334635600612256E-2</v>
      </c>
      <c r="O55" s="6"/>
      <c r="P55" s="31"/>
      <c r="Q55" s="170"/>
      <c r="R55" s="170" t="s">
        <v>11</v>
      </c>
      <c r="S55" s="170"/>
      <c r="T55" s="170"/>
      <c r="U55" s="171"/>
    </row>
    <row r="56" spans="2:21" x14ac:dyDescent="0.25">
      <c r="B56" s="17"/>
      <c r="C56" s="23"/>
      <c r="D56" s="222" t="s">
        <v>21</v>
      </c>
      <c r="E56" s="222"/>
      <c r="F56" s="222"/>
      <c r="G56" s="79">
        <f>+(Áncash!G81+Apurímac!G81+Ayacucho!G81+Huancavelica!G81+Huánuco!G81+Ica!G81+Junín!G81+Pasco!G81)/1000</f>
        <v>34.342491260000003</v>
      </c>
      <c r="H56" s="62">
        <f t="shared" ref="H56:H71" si="11">+G56/G$54</f>
        <v>1.7913173613244973E-2</v>
      </c>
      <c r="I56" s="79">
        <f>+(Áncash!I81+Apurímac!I81+Ayacucho!I81+Huancavelica!I81+Huánuco!I81+Ica!I81+Junín!I81+Pasco!I81)/1000</f>
        <v>32.844913689999998</v>
      </c>
      <c r="J56" s="62">
        <f t="shared" ref="J56:J71" si="12">+I56/I$54</f>
        <v>1.6830805674456197E-2</v>
      </c>
      <c r="K56" s="52">
        <f t="shared" ref="K56:K71" si="13">+G56-I56</f>
        <v>1.4975775700000042</v>
      </c>
      <c r="L56" s="91">
        <f t="shared" si="10"/>
        <v>4.5595418034420243E-2</v>
      </c>
      <c r="M56" s="91">
        <v>1.7088075075071929E-2</v>
      </c>
      <c r="O56" s="45"/>
      <c r="P56" s="31"/>
      <c r="Q56" s="170"/>
      <c r="R56" s="170" t="s">
        <v>23</v>
      </c>
      <c r="S56" s="170"/>
      <c r="T56" s="170"/>
      <c r="U56" s="171">
        <v>337.11600100999993</v>
      </c>
    </row>
    <row r="57" spans="2:21" x14ac:dyDescent="0.25">
      <c r="B57" s="17"/>
      <c r="C57" s="23"/>
      <c r="D57" s="222" t="s">
        <v>22</v>
      </c>
      <c r="E57" s="222"/>
      <c r="F57" s="222"/>
      <c r="G57" s="79">
        <f>+(Áncash!G82+Apurímac!G82+Ayacucho!G82+Huancavelica!G82+Huánuco!G82+Ica!G82+Junín!G82+Pasco!G82)/1000</f>
        <v>32.336320049999998</v>
      </c>
      <c r="H57" s="62">
        <f t="shared" si="11"/>
        <v>1.6866747105903006E-2</v>
      </c>
      <c r="I57" s="79">
        <f>+(Áncash!I82+Apurímac!I82+Ayacucho!I82+Huancavelica!I82+Huánuco!I82+Ica!I82+Junín!I82+Pasco!I82)/1000</f>
        <v>36.001236500000005</v>
      </c>
      <c r="J57" s="62">
        <f t="shared" si="12"/>
        <v>1.8448208489466111E-2</v>
      </c>
      <c r="K57" s="52">
        <f t="shared" si="13"/>
        <v>-3.6649164500000069</v>
      </c>
      <c r="L57" s="91">
        <f t="shared" si="10"/>
        <v>-0.10179973818399279</v>
      </c>
      <c r="M57" s="91">
        <v>-0.12628846725465004</v>
      </c>
      <c r="O57" s="45"/>
      <c r="P57" s="31"/>
      <c r="Q57" s="170"/>
      <c r="R57" s="170" t="s">
        <v>25</v>
      </c>
      <c r="S57" s="170"/>
      <c r="T57" s="170"/>
      <c r="U57" s="171">
        <v>172.21369050999996</v>
      </c>
    </row>
    <row r="58" spans="2:21" x14ac:dyDescent="0.25">
      <c r="B58" s="17"/>
      <c r="C58" s="23"/>
      <c r="D58" s="222" t="s">
        <v>23</v>
      </c>
      <c r="E58" s="222"/>
      <c r="F58" s="222"/>
      <c r="G58" s="79">
        <f>+(Áncash!G83+Apurímac!G83+Ayacucho!G83+Huancavelica!G83+Huánuco!G83+Ica!G83+Junín!G83+Pasco!G83)/1000</f>
        <v>337.11600100999993</v>
      </c>
      <c r="H58" s="62">
        <f t="shared" si="11"/>
        <v>0.17584098393376124</v>
      </c>
      <c r="I58" s="79">
        <f>+(Áncash!I83+Apurímac!I83+Ayacucho!I83+Huancavelica!I83+Huánuco!I83+Ica!I83+Junín!I83+Pasco!I83)/1000</f>
        <v>476.7316216399999</v>
      </c>
      <c r="J58" s="62">
        <f t="shared" si="12"/>
        <v>0.24429284115105296</v>
      </c>
      <c r="K58" s="52">
        <f t="shared" si="13"/>
        <v>-139.61562062999997</v>
      </c>
      <c r="L58" s="91">
        <f t="shared" si="10"/>
        <v>-0.2928599956296366</v>
      </c>
      <c r="M58" s="91">
        <v>-0.31213961590834516</v>
      </c>
      <c r="O58" s="45"/>
      <c r="P58" s="31"/>
      <c r="Q58" s="170"/>
      <c r="R58" s="170" t="s">
        <v>57</v>
      </c>
      <c r="S58" s="170"/>
      <c r="T58" s="170"/>
      <c r="U58" s="171">
        <v>91.491519840000009</v>
      </c>
    </row>
    <row r="59" spans="2:21" x14ac:dyDescent="0.25">
      <c r="B59" s="17"/>
      <c r="C59" s="23"/>
      <c r="D59" s="222" t="s">
        <v>24</v>
      </c>
      <c r="E59" s="222"/>
      <c r="F59" s="222"/>
      <c r="G59" s="79">
        <f>+(Áncash!G84+Apurímac!G84+Ayacucho!G84+Huancavelica!G84+Huánuco!G84+Ica!G84+Junín!G84+Pasco!G84)/1000</f>
        <v>36.09294302</v>
      </c>
      <c r="H59" s="62">
        <f t="shared" si="11"/>
        <v>1.8826215886186069E-2</v>
      </c>
      <c r="I59" s="79">
        <f>+(Áncash!I84+Apurímac!I84+Ayacucho!I84+Huancavelica!I84+Huánuco!I84+Ica!I84+Junín!I84+Pasco!I84)/1000</f>
        <v>34.346896809999997</v>
      </c>
      <c r="J59" s="62">
        <f t="shared" si="12"/>
        <v>1.7600470842635038E-2</v>
      </c>
      <c r="K59" s="52">
        <f t="shared" si="13"/>
        <v>1.7460462100000029</v>
      </c>
      <c r="L59" s="91">
        <f t="shared" si="10"/>
        <v>5.083563209971409E-2</v>
      </c>
      <c r="M59" s="91">
        <v>2.2185418793993383E-2</v>
      </c>
      <c r="O59" s="45"/>
      <c r="P59" s="31"/>
      <c r="Q59" s="170"/>
      <c r="R59" s="170" t="s">
        <v>27</v>
      </c>
      <c r="S59" s="170"/>
      <c r="T59" s="170"/>
      <c r="U59" s="171">
        <v>87.986883959999986</v>
      </c>
    </row>
    <row r="60" spans="2:21" x14ac:dyDescent="0.25">
      <c r="B60" s="17"/>
      <c r="C60" s="23"/>
      <c r="D60" s="222" t="s">
        <v>25</v>
      </c>
      <c r="E60" s="222"/>
      <c r="F60" s="222"/>
      <c r="G60" s="79">
        <f>+(Áncash!G85+Apurímac!G85+Ayacucho!G85+Huancavelica!G85+Huánuco!G85+Ica!G85+Junín!G85+Pasco!G85)/1000</f>
        <v>172.21369050999996</v>
      </c>
      <c r="H60" s="62">
        <f t="shared" si="11"/>
        <v>8.9827313730042629E-2</v>
      </c>
      <c r="I60" s="79">
        <f>+(Áncash!I85+Apurímac!I85+Ayacucho!I85+Huancavelica!I85+Huánuco!I85+Ica!I85+Junín!I85+Pasco!I85)/1000</f>
        <v>160.31480044</v>
      </c>
      <c r="J60" s="62">
        <f t="shared" si="12"/>
        <v>8.215053564797066E-2</v>
      </c>
      <c r="K60" s="52">
        <f t="shared" si="13"/>
        <v>11.898890069999965</v>
      </c>
      <c r="L60" s="91">
        <f t="shared" si="10"/>
        <v>7.4222030887617807E-2</v>
      </c>
      <c r="M60" s="91">
        <v>4.4934205672613636E-2</v>
      </c>
      <c r="O60" s="45"/>
      <c r="P60" s="31"/>
      <c r="Q60" s="170"/>
      <c r="R60" s="170" t="s">
        <v>24</v>
      </c>
      <c r="S60" s="170"/>
      <c r="T60" s="170"/>
      <c r="U60" s="171">
        <v>36.09294302</v>
      </c>
    </row>
    <row r="61" spans="2:21" ht="15" customHeight="1" x14ac:dyDescent="0.25">
      <c r="B61" s="17"/>
      <c r="C61" s="23"/>
      <c r="D61" s="222" t="s">
        <v>26</v>
      </c>
      <c r="E61" s="222"/>
      <c r="F61" s="222"/>
      <c r="G61" s="79">
        <f>+(Áncash!G86+Apurímac!G86+Ayacucho!G86+Huancavelica!G86+Huánuco!G86+Ica!G86+Junín!G86+Pasco!G86)/1000</f>
        <v>11.078850840000001</v>
      </c>
      <c r="H61" s="62">
        <f t="shared" si="11"/>
        <v>5.7787705915009063E-3</v>
      </c>
      <c r="I61" s="79">
        <f>+(Áncash!I86+Apurímac!I86+Ayacucho!I86+Huancavelica!I86+Huánuco!I86+Ica!I86+Junín!I86+Pasco!I86)/1000</f>
        <v>13.656274350000002</v>
      </c>
      <c r="J61" s="62">
        <f t="shared" si="12"/>
        <v>6.9979206519239492E-3</v>
      </c>
      <c r="K61" s="52">
        <f t="shared" si="13"/>
        <v>-2.5774235100000009</v>
      </c>
      <c r="L61" s="91">
        <f t="shared" si="10"/>
        <v>-0.1887354811380163</v>
      </c>
      <c r="M61" s="91">
        <v>-0.21085397503255243</v>
      </c>
      <c r="O61" s="45"/>
      <c r="P61" s="31"/>
      <c r="Q61" s="170"/>
      <c r="R61" s="170" t="s">
        <v>29</v>
      </c>
      <c r="S61" s="170"/>
      <c r="T61" s="170"/>
      <c r="U61" s="171">
        <v>34.375669340000002</v>
      </c>
    </row>
    <row r="62" spans="2:21" ht="15" customHeight="1" x14ac:dyDescent="0.25">
      <c r="B62" s="17"/>
      <c r="C62" s="23"/>
      <c r="D62" s="222" t="s">
        <v>27</v>
      </c>
      <c r="E62" s="222"/>
      <c r="F62" s="222"/>
      <c r="G62" s="79">
        <f>+(Áncash!G87+Apurímac!G87+Ayacucho!G87+Huancavelica!G87+Huánuco!G87+Ica!G87+Junín!G87+Pasco!G87)/1000</f>
        <v>87.986883959999986</v>
      </c>
      <c r="H62" s="62">
        <f t="shared" si="11"/>
        <v>4.5894292179661719E-2</v>
      </c>
      <c r="I62" s="79">
        <f>+(Áncash!I87+Apurímac!I87+Ayacucho!I87+Huancavelica!I87+Huánuco!I87+Ica!I87+Junín!I87+Pasco!I87)/1000</f>
        <v>90.655353569999988</v>
      </c>
      <c r="J62" s="62">
        <f t="shared" si="12"/>
        <v>4.6454761723132072E-2</v>
      </c>
      <c r="K62" s="52">
        <f t="shared" si="13"/>
        <v>-2.6684696100000025</v>
      </c>
      <c r="L62" s="91">
        <f t="shared" si="10"/>
        <v>-2.9435322955742804E-2</v>
      </c>
      <c r="M62" s="91">
        <v>-5.5897011325363399E-2</v>
      </c>
      <c r="O62" s="45"/>
      <c r="P62" s="31"/>
      <c r="Q62" s="170"/>
      <c r="R62" s="170" t="s">
        <v>21</v>
      </c>
      <c r="S62" s="170"/>
      <c r="T62" s="170"/>
      <c r="U62" s="171">
        <v>34.342491260000003</v>
      </c>
    </row>
    <row r="63" spans="2:21" ht="15" customHeight="1" x14ac:dyDescent="0.25">
      <c r="B63" s="17"/>
      <c r="C63" s="23"/>
      <c r="D63" s="222" t="s">
        <v>28</v>
      </c>
      <c r="E63" s="222"/>
      <c r="F63" s="222"/>
      <c r="G63" s="79">
        <f>+(Áncash!G88+Apurímac!G88+Ayacucho!G88+Huancavelica!G88+Huánuco!G88+Ica!G88+Junín!G88+Pasco!G88)/1000</f>
        <v>31.588145619999999</v>
      </c>
      <c r="H63" s="62">
        <f t="shared" si="11"/>
        <v>1.6476496487329198E-2</v>
      </c>
      <c r="I63" s="79">
        <f>+(Áncash!I88+Apurímac!I88+Ayacucho!I88+Huancavelica!I88+Huánuco!I88+Ica!I88+Junín!I88+Pasco!I88)/1000</f>
        <v>31.948176310000004</v>
      </c>
      <c r="J63" s="62">
        <f t="shared" si="12"/>
        <v>1.6371288175757576E-2</v>
      </c>
      <c r="K63" s="52">
        <f t="shared" si="13"/>
        <v>-0.36003069000000565</v>
      </c>
      <c r="L63" s="91">
        <f t="shared" si="10"/>
        <v>-1.1269209438014571E-2</v>
      </c>
      <c r="M63" s="91">
        <v>-3.8226182713590351E-2</v>
      </c>
      <c r="O63" s="45"/>
      <c r="P63" s="31"/>
      <c r="Q63" s="170"/>
      <c r="R63" s="170" t="s">
        <v>22</v>
      </c>
      <c r="S63" s="170"/>
      <c r="T63" s="170"/>
      <c r="U63" s="171">
        <v>32.336320049999998</v>
      </c>
    </row>
    <row r="64" spans="2:21" ht="15" customHeight="1" x14ac:dyDescent="0.25">
      <c r="B64" s="17"/>
      <c r="C64" s="23"/>
      <c r="D64" s="222" t="s">
        <v>57</v>
      </c>
      <c r="E64" s="222"/>
      <c r="F64" s="222"/>
      <c r="G64" s="79">
        <f>+(Áncash!G89+Apurímac!G89+Ayacucho!G89+Huancavelica!G89+Huánuco!G89+Ica!G89+Junín!G89+Pasco!G89)/1000</f>
        <v>91.491519840000009</v>
      </c>
      <c r="H64" s="62">
        <f t="shared" si="11"/>
        <v>4.7722323538667094E-2</v>
      </c>
      <c r="I64" s="79">
        <f>+(Áncash!I89+Apurímac!I89+Ayacucho!I89+Huancavelica!I89+Huánuco!I89+Ica!I89+Junín!I89+Pasco!I89)/1000</f>
        <v>0</v>
      </c>
      <c r="J64" s="62">
        <f t="shared" si="12"/>
        <v>0</v>
      </c>
      <c r="K64" s="52">
        <f t="shared" si="13"/>
        <v>91.491519840000009</v>
      </c>
      <c r="L64" s="91" t="str">
        <f t="shared" si="10"/>
        <v xml:space="preserve">  - </v>
      </c>
      <c r="M64" s="91">
        <v>0</v>
      </c>
      <c r="O64" s="45"/>
      <c r="P64" s="31"/>
      <c r="Q64" s="170"/>
      <c r="R64" s="170" t="s">
        <v>28</v>
      </c>
      <c r="S64" s="170"/>
      <c r="T64" s="170"/>
      <c r="U64" s="171">
        <v>31.588145619999999</v>
      </c>
    </row>
    <row r="65" spans="2:21" ht="15" customHeight="1" x14ac:dyDescent="0.25">
      <c r="B65" s="17"/>
      <c r="C65" s="23"/>
      <c r="D65" s="222" t="s">
        <v>29</v>
      </c>
      <c r="E65" s="222"/>
      <c r="F65" s="222"/>
      <c r="G65" s="79">
        <f>+(Áncash!G90+Apurímac!G90+Ayacucho!G90+Huancavelica!G90+Huánuco!G90+Ica!G90+Junín!G90+Pasco!G90)/1000</f>
        <v>34.375669340000002</v>
      </c>
      <c r="H65" s="62">
        <f t="shared" si="11"/>
        <v>1.7930479425531408E-2</v>
      </c>
      <c r="I65" s="79">
        <f>+(Áncash!I90+Apurímac!I90+Ayacucho!I90+Huancavelica!I90+Huánuco!I90+Ica!I90+Junín!I90+Pasco!I90)/1000</f>
        <v>26.537466849999994</v>
      </c>
      <c r="J65" s="62">
        <f t="shared" si="12"/>
        <v>1.35986640689715E-2</v>
      </c>
      <c r="K65" s="52">
        <f t="shared" si="13"/>
        <v>7.8382024900000076</v>
      </c>
      <c r="L65" s="91">
        <f t="shared" si="10"/>
        <v>0.29536362812262951</v>
      </c>
      <c r="M65" s="91">
        <v>0.26004654986555731</v>
      </c>
      <c r="O65" s="45"/>
      <c r="P65" s="31"/>
      <c r="Q65" s="170"/>
      <c r="R65" s="170" t="s">
        <v>26</v>
      </c>
      <c r="S65" s="170"/>
      <c r="T65" s="170"/>
      <c r="U65" s="171">
        <v>11.078850840000001</v>
      </c>
    </row>
    <row r="66" spans="2:21" ht="15" customHeight="1" x14ac:dyDescent="0.25">
      <c r="B66" s="17"/>
      <c r="C66" s="23"/>
      <c r="D66" s="221" t="s">
        <v>30</v>
      </c>
      <c r="E66" s="221"/>
      <c r="F66" s="221"/>
      <c r="G66" s="78">
        <f>+(Áncash!G91+Apurímac!G91+Ayacucho!G91+Huancavelica!G91+Huánuco!G91+Ica!G91+Junín!G91+Pasco!G91)/1000</f>
        <v>781.12473962999979</v>
      </c>
      <c r="H66" s="84">
        <f t="shared" si="11"/>
        <v>0.4074376249719095</v>
      </c>
      <c r="I66" s="78">
        <f>+(Áncash!I91+Apurímac!I91+Ayacucho!I91+Huancavelica!I91+Huánuco!I91+Ica!I91+Junín!I91+Pasco!I91)/1000</f>
        <v>766.25353817999985</v>
      </c>
      <c r="J66" s="84">
        <f t="shared" si="12"/>
        <v>0.39265331978627221</v>
      </c>
      <c r="K66" s="89">
        <f t="shared" si="13"/>
        <v>14.871201449999944</v>
      </c>
      <c r="L66" s="90">
        <f t="shared" si="10"/>
        <v>1.9407677366582776E-2</v>
      </c>
      <c r="M66" s="90">
        <v>-8.3856772836432558E-3</v>
      </c>
      <c r="O66" s="45"/>
      <c r="P66" s="31"/>
    </row>
    <row r="67" spans="2:21" ht="15" customHeight="1" x14ac:dyDescent="0.25">
      <c r="B67" s="17"/>
      <c r="C67" s="23"/>
      <c r="D67" s="222" t="s">
        <v>31</v>
      </c>
      <c r="E67" s="222"/>
      <c r="F67" s="222"/>
      <c r="G67" s="79">
        <f>+(Áncash!G92+Apurímac!G92+Ayacucho!G92+Huancavelica!G92+Huánuco!G92+Ica!G92+Junín!G92+Pasco!G92)/1000</f>
        <v>771.84273836999989</v>
      </c>
      <c r="H67" s="62">
        <f t="shared" si="11"/>
        <v>0.40259609793212842</v>
      </c>
      <c r="I67" s="79">
        <f>+(Áncash!I92+Apurímac!I92+Ayacucho!I92+Huancavelica!I92+Huánuco!I92+Ica!I92+Junín!I92+Pasco!I92)/1000</f>
        <v>757.70202532999974</v>
      </c>
      <c r="J67" s="62">
        <f t="shared" si="12"/>
        <v>0.38827124552176323</v>
      </c>
      <c r="K67" s="52">
        <f t="shared" si="13"/>
        <v>14.140713040000151</v>
      </c>
      <c r="L67" s="91">
        <f t="shared" si="10"/>
        <v>1.8662630648032863E-2</v>
      </c>
      <c r="M67" s="91">
        <v>-9.1104108849395793E-3</v>
      </c>
      <c r="O67" s="45"/>
      <c r="P67" s="31"/>
    </row>
    <row r="68" spans="2:21" ht="15" customHeight="1" x14ac:dyDescent="0.25">
      <c r="B68" s="17"/>
      <c r="C68" s="23"/>
      <c r="D68" s="222" t="s">
        <v>32</v>
      </c>
      <c r="E68" s="222"/>
      <c r="F68" s="222"/>
      <c r="G68" s="79">
        <f>+(Áncash!G93+Apurímac!G93+Ayacucho!G93+Huancavelica!G93+Huánuco!G93+Ica!G93+Junín!G93+Pasco!G93)/1000</f>
        <v>9.2820012600000013</v>
      </c>
      <c r="H68" s="62">
        <f t="shared" si="11"/>
        <v>4.8415270397811723E-3</v>
      </c>
      <c r="I68" s="79">
        <f>+(Áncash!I93+Apurímac!I93+Ayacucho!I93+Huancavelica!I93+Huánuco!I93+Ica!I93+Junín!I93+Pasco!I93)/1000</f>
        <v>8.5515128499999999</v>
      </c>
      <c r="J68" s="62">
        <f t="shared" si="12"/>
        <v>4.3820742645089006E-3</v>
      </c>
      <c r="K68" s="52">
        <f t="shared" si="13"/>
        <v>0.73048841000000131</v>
      </c>
      <c r="L68" s="91">
        <f t="shared" si="10"/>
        <v>8.5422126214778737E-2</v>
      </c>
      <c r="M68" s="91">
        <v>5.5828939142633871E-2</v>
      </c>
      <c r="O68" s="45"/>
      <c r="P68" s="31"/>
    </row>
    <row r="69" spans="2:21" x14ac:dyDescent="0.25">
      <c r="B69" s="17"/>
      <c r="C69" s="23"/>
      <c r="D69" s="222" t="s">
        <v>33</v>
      </c>
      <c r="E69" s="222"/>
      <c r="F69" s="222"/>
      <c r="G69" s="79">
        <f>+(Áncash!G94+Apurímac!G94+Ayacucho!G94+Huancavelica!G94+Huánuco!G94+Ica!G94+Junín!G94+Pasco!G94)/1000</f>
        <v>0</v>
      </c>
      <c r="H69" s="62">
        <f t="shared" si="11"/>
        <v>0</v>
      </c>
      <c r="I69" s="79">
        <f>+(Áncash!I94+Apurímac!I94+Ayacucho!I94+Huancavelica!I94+Huánuco!I94+Ica!I94+Junín!I94+Pasco!I94)/1000</f>
        <v>0</v>
      </c>
      <c r="J69" s="62">
        <f t="shared" si="12"/>
        <v>0</v>
      </c>
      <c r="K69" s="52">
        <f t="shared" si="13"/>
        <v>0</v>
      </c>
      <c r="L69" s="91" t="str">
        <f t="shared" si="10"/>
        <v xml:space="preserve">  - </v>
      </c>
      <c r="M69" s="91">
        <v>0</v>
      </c>
      <c r="O69" s="45"/>
      <c r="P69" s="31"/>
    </row>
    <row r="70" spans="2:21" x14ac:dyDescent="0.25">
      <c r="B70" s="17"/>
      <c r="C70" s="23"/>
      <c r="D70" s="222" t="s">
        <v>34</v>
      </c>
      <c r="E70" s="222"/>
      <c r="F70" s="222"/>
      <c r="G70" s="79">
        <f>+(Áncash!G95+Apurímac!G95+Ayacucho!G95+Huancavelica!G95+Huánuco!G95+Ica!G95+Junín!G95+Pasco!G95)/1000</f>
        <v>0</v>
      </c>
      <c r="H70" s="62">
        <f t="shared" si="11"/>
        <v>0</v>
      </c>
      <c r="I70" s="79">
        <f>+(Áncash!I95+Apurímac!I95+Ayacucho!I95+Huancavelica!I95+Huánuco!I95+Ica!I95+Junín!I95+Pasco!I95)/1000</f>
        <v>0</v>
      </c>
      <c r="J70" s="62">
        <f t="shared" si="12"/>
        <v>0</v>
      </c>
      <c r="K70" s="52">
        <f t="shared" si="13"/>
        <v>0</v>
      </c>
      <c r="L70" s="91" t="str">
        <f t="shared" si="10"/>
        <v xml:space="preserve">  - </v>
      </c>
      <c r="M70" s="91">
        <v>0</v>
      </c>
      <c r="O70" s="45"/>
      <c r="P70" s="31"/>
    </row>
    <row r="71" spans="2:21" x14ac:dyDescent="0.25">
      <c r="B71" s="17"/>
      <c r="C71" s="23"/>
      <c r="D71" s="221" t="s">
        <v>17</v>
      </c>
      <c r="E71" s="221"/>
      <c r="F71" s="221"/>
      <c r="G71" s="80">
        <f>+(Áncash!G96+Apurímac!G96+Ayacucho!G96+Huancavelica!G96+Huánuco!G96+Ica!G96+Junín!G96+Pasco!G96)/1000</f>
        <v>267.41672722000004</v>
      </c>
      <c r="H71" s="84">
        <f t="shared" si="11"/>
        <v>0.13948557853626234</v>
      </c>
      <c r="I71" s="80">
        <f>+(Áncash!I96+Apurímac!I96+Ayacucho!I96+Huancavelica!I96+Huánuco!I96+Ica!I96+Junín!I96+Pasco!I96)/1000</f>
        <v>282.18574279000001</v>
      </c>
      <c r="J71" s="84">
        <f t="shared" si="12"/>
        <v>0.14460118378836176</v>
      </c>
      <c r="K71" s="89">
        <f t="shared" si="13"/>
        <v>-14.769015569999965</v>
      </c>
      <c r="L71" s="90">
        <f t="shared" si="10"/>
        <v>-5.2337922617837318E-2</v>
      </c>
      <c r="M71" s="90">
        <v>-7.8175189483722263E-2</v>
      </c>
      <c r="O71" s="45"/>
      <c r="P71" s="31"/>
    </row>
    <row r="72" spans="2:21" x14ac:dyDescent="0.25">
      <c r="B72" s="17"/>
      <c r="C72" s="22"/>
      <c r="D72" s="212" t="s">
        <v>62</v>
      </c>
      <c r="E72" s="212"/>
      <c r="F72" s="212"/>
      <c r="G72" s="81">
        <f>+(Áncash!G97+Apurímac!G97+Ayacucho!G97+Huancavelica!G97+Huánuco!G97+Ica!G97+Junín!G97+Pasco!G97)/1000</f>
        <v>371.04608019999995</v>
      </c>
      <c r="H72" s="83"/>
      <c r="I72" s="81">
        <f>+(Áncash!I97+Apurímac!I97+Ayacucho!I97+Huancavelica!I97+Huánuco!I97+Ica!I97+Junín!I97+Pasco!I97)/1000</f>
        <v>277.92327252000001</v>
      </c>
      <c r="J72" s="83"/>
      <c r="K72" s="87">
        <f>+G72-I72</f>
        <v>93.122807679999937</v>
      </c>
      <c r="L72" s="88">
        <f t="shared" si="10"/>
        <v>0.33506660610186434</v>
      </c>
      <c r="M72" s="88">
        <v>0.29866705713935504</v>
      </c>
      <c r="O72" s="6"/>
      <c r="P72" s="31"/>
    </row>
    <row r="73" spans="2:21" x14ac:dyDescent="0.25">
      <c r="B73" s="17"/>
      <c r="C73" s="23"/>
      <c r="D73" s="222" t="s">
        <v>58</v>
      </c>
      <c r="E73" s="222"/>
      <c r="F73" s="222"/>
      <c r="G73" s="79">
        <f>+(Áncash!G98+Apurímac!G98+Ayacucho!G98+Huancavelica!G98+Huánuco!G98+Ica!G98+Junín!G98+Pasco!G98)/1000</f>
        <v>8.0661732400000012</v>
      </c>
      <c r="H73" s="62">
        <f>+IF(G73=0,0,G73/G$72)</f>
        <v>2.1739006744532111E-2</v>
      </c>
      <c r="I73" s="79">
        <f>+(Áncash!I98+Apurímac!I98+Ayacucho!I98+Huancavelica!I98+Huánuco!I98+Ica!I98+Junín!I98+Pasco!I98)/1000</f>
        <v>10.584396309999999</v>
      </c>
      <c r="J73" s="62">
        <f>+IF(I73=0,0,I73/I$72)</f>
        <v>3.8083879100978567E-2</v>
      </c>
      <c r="K73" s="52">
        <f t="shared" ref="K73:K77" si="14">+G73-I73</f>
        <v>-2.5182230699999977</v>
      </c>
      <c r="L73" s="91">
        <f t="shared" si="10"/>
        <v>-0.23791844109435067</v>
      </c>
      <c r="M73" s="91">
        <v>-0.25869599997420722</v>
      </c>
      <c r="O73" s="6"/>
      <c r="P73" s="31"/>
    </row>
    <row r="74" spans="2:21" x14ac:dyDescent="0.25">
      <c r="B74" s="17"/>
      <c r="C74" s="23"/>
      <c r="D74" s="222" t="s">
        <v>59</v>
      </c>
      <c r="E74" s="222"/>
      <c r="F74" s="222"/>
      <c r="G74" s="79">
        <f>+(Áncash!G99+Apurímac!G99+Ayacucho!G99+Huancavelica!G99+Huánuco!G99+Ica!G99+Junín!G99+Pasco!G99)/1000</f>
        <v>352.25477532000002</v>
      </c>
      <c r="H74" s="62">
        <f t="shared" ref="H74:H76" si="15">+IF(G74=0,0,G74/G$72)</f>
        <v>0.94935587280730438</v>
      </c>
      <c r="I74" s="79">
        <f>+(Áncash!I99+Apurímac!I99+Ayacucho!I99+Huancavelica!I99+Huánuco!I99+Ica!I99+Junín!I99+Pasco!I99)/1000</f>
        <v>266.8408354</v>
      </c>
      <c r="J74" s="62">
        <f t="shared" ref="J74:J76" si="16">+IF(I74=0,0,I74/I$72)</f>
        <v>0.96012411260304775</v>
      </c>
      <c r="K74" s="52">
        <f t="shared" si="14"/>
        <v>85.413939920000018</v>
      </c>
      <c r="L74" s="91">
        <f t="shared" si="10"/>
        <v>0.32009321134062074</v>
      </c>
      <c r="M74" s="91">
        <v>0.28410190029916804</v>
      </c>
      <c r="O74" s="6"/>
      <c r="P74" s="31"/>
    </row>
    <row r="75" spans="2:21" x14ac:dyDescent="0.25">
      <c r="B75" s="17"/>
      <c r="C75" s="23"/>
      <c r="D75" s="222" t="s">
        <v>60</v>
      </c>
      <c r="E75" s="222"/>
      <c r="F75" s="222"/>
      <c r="G75" s="79">
        <f>+(Áncash!G100+Apurímac!G100+Ayacucho!G100+Huancavelica!G100+Huánuco!G100+Ica!G100+Junín!G100+Pasco!G100)/1000</f>
        <v>10.446989779999999</v>
      </c>
      <c r="H75" s="62">
        <f t="shared" si="15"/>
        <v>2.8155505036918594E-2</v>
      </c>
      <c r="I75" s="79">
        <f>+(Áncash!I100+Apurímac!I100+Ayacucho!I100+Huancavelica!I100+Huánuco!I100+Ica!I100+Junín!I100+Pasco!I100)/1000</f>
        <v>0</v>
      </c>
      <c r="J75" s="62">
        <f t="shared" si="16"/>
        <v>0</v>
      </c>
      <c r="K75" s="52">
        <f t="shared" si="14"/>
        <v>10.446989779999999</v>
      </c>
      <c r="L75" s="91" t="str">
        <f t="shared" si="10"/>
        <v xml:space="preserve">  - </v>
      </c>
      <c r="M75" s="91">
        <v>0</v>
      </c>
      <c r="O75" s="6"/>
      <c r="P75" s="31"/>
    </row>
    <row r="76" spans="2:21" x14ac:dyDescent="0.25">
      <c r="B76" s="17"/>
      <c r="C76" s="23"/>
      <c r="D76" s="222" t="s">
        <v>98</v>
      </c>
      <c r="E76" s="222"/>
      <c r="F76" s="222"/>
      <c r="G76" s="79">
        <f>+(Áncash!G101+Apurímac!G101+Ayacucho!G101+Huancavelica!G101+Huánuco!G101+Ica!G101+Junín!G101+Pasco!G101)/1000</f>
        <v>0.27814186000000002</v>
      </c>
      <c r="H76" s="62">
        <f t="shared" si="15"/>
        <v>7.4961541124508575E-4</v>
      </c>
      <c r="I76" s="79">
        <f>+(Áncash!I101+Apurímac!I101+Ayacucho!I101+Huancavelica!I101+Huánuco!I101+Ica!I101+Junín!I101+Pasco!I101)/1000</f>
        <v>0.49804080999999994</v>
      </c>
      <c r="J76" s="62">
        <f t="shared" si="16"/>
        <v>1.7920082959737018E-3</v>
      </c>
      <c r="K76" s="52">
        <f t="shared" si="14"/>
        <v>-0.21989894999999993</v>
      </c>
      <c r="L76" s="91">
        <f t="shared" si="10"/>
        <v>-0.44152797438426772</v>
      </c>
      <c r="M76" s="91">
        <v>-0.45675427826130477</v>
      </c>
      <c r="O76" s="6"/>
      <c r="P76" s="31"/>
    </row>
    <row r="77" spans="2:21" x14ac:dyDescent="0.25">
      <c r="B77" s="17"/>
      <c r="C77" s="22"/>
      <c r="D77" s="223" t="s">
        <v>63</v>
      </c>
      <c r="E77" s="223"/>
      <c r="F77" s="223"/>
      <c r="G77" s="82">
        <f>+G72+G54</f>
        <v>2288.2100624999994</v>
      </c>
      <c r="H77" s="85"/>
      <c r="I77" s="82">
        <f>+I72+I54</f>
        <v>2229.3992936499999</v>
      </c>
      <c r="J77" s="85"/>
      <c r="K77" s="92">
        <f t="shared" si="14"/>
        <v>58.810768849999477</v>
      </c>
      <c r="L77" s="93">
        <f>+G77/I77-1</f>
        <v>2.6379648104092546E-2</v>
      </c>
      <c r="M77" s="93">
        <v>-1.6037918864942879E-3</v>
      </c>
      <c r="O77" s="6"/>
      <c r="P77" s="31"/>
    </row>
    <row r="78" spans="2:21" x14ac:dyDescent="0.25">
      <c r="B78" s="17"/>
      <c r="C78" s="22"/>
      <c r="D78" s="177" t="s">
        <v>85</v>
      </c>
      <c r="E78" s="177"/>
      <c r="F78" s="177"/>
      <c r="G78" s="177"/>
      <c r="H78" s="177"/>
      <c r="I78" s="177"/>
      <c r="J78" s="177"/>
      <c r="K78" s="177"/>
      <c r="L78" s="177"/>
      <c r="M78" s="177"/>
      <c r="O78" s="6"/>
      <c r="P78" s="31"/>
    </row>
    <row r="79" spans="2:21" x14ac:dyDescent="0.25">
      <c r="B79" s="18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32"/>
    </row>
    <row r="82" spans="2:20" x14ac:dyDescent="0.25">
      <c r="B82" s="68" t="s">
        <v>36</v>
      </c>
      <c r="C82" s="96"/>
      <c r="D82" s="96"/>
      <c r="E82" s="96"/>
      <c r="F82" s="96"/>
      <c r="G82" s="97"/>
      <c r="H82" s="97"/>
      <c r="I82" s="97"/>
      <c r="J82" s="97"/>
      <c r="K82" s="97"/>
      <c r="L82" s="97"/>
      <c r="M82" s="97"/>
      <c r="N82" s="97"/>
      <c r="O82" s="97"/>
      <c r="P82" s="30"/>
      <c r="R82" s="170"/>
      <c r="S82" s="170"/>
      <c r="T82" s="170"/>
    </row>
    <row r="83" spans="2:20" x14ac:dyDescent="0.25">
      <c r="B83" s="101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31"/>
      <c r="R83" s="170"/>
      <c r="S83" s="170" t="s">
        <v>47</v>
      </c>
      <c r="T83" s="170" t="s">
        <v>99</v>
      </c>
    </row>
    <row r="84" spans="2:20" x14ac:dyDescent="0.25">
      <c r="B84" s="101"/>
      <c r="C84" s="181" t="s">
        <v>88</v>
      </c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31"/>
      <c r="R84" s="170">
        <v>2007</v>
      </c>
      <c r="S84" s="171">
        <v>862.2735393399995</v>
      </c>
      <c r="T84" s="172">
        <v>0.33152500515651973</v>
      </c>
    </row>
    <row r="85" spans="2:20" x14ac:dyDescent="0.25">
      <c r="B85" s="101"/>
      <c r="C85" s="182" t="s">
        <v>69</v>
      </c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31"/>
      <c r="R85" s="170">
        <v>2008</v>
      </c>
      <c r="S85" s="171">
        <v>958.04667817999996</v>
      </c>
      <c r="T85" s="172">
        <v>5.0274118620265096E-2</v>
      </c>
    </row>
    <row r="86" spans="2:20" ht="15" customHeight="1" x14ac:dyDescent="0.25">
      <c r="B86" s="101"/>
      <c r="C86" s="193" t="s">
        <v>37</v>
      </c>
      <c r="D86" s="194"/>
      <c r="E86" s="95">
        <v>2007</v>
      </c>
      <c r="F86" s="95">
        <v>2008</v>
      </c>
      <c r="G86" s="95">
        <v>2009</v>
      </c>
      <c r="H86" s="95">
        <v>2010</v>
      </c>
      <c r="I86" s="95">
        <v>2011</v>
      </c>
      <c r="J86" s="95">
        <v>2012</v>
      </c>
      <c r="K86" s="95">
        <v>2013</v>
      </c>
      <c r="L86" s="95">
        <v>2014</v>
      </c>
      <c r="M86" s="95">
        <v>2015</v>
      </c>
      <c r="N86" s="95">
        <v>2016</v>
      </c>
      <c r="O86" s="95">
        <v>2017</v>
      </c>
      <c r="P86" s="31"/>
      <c r="R86" s="170">
        <v>2009</v>
      </c>
      <c r="S86" s="171">
        <v>1012.7106824399997</v>
      </c>
      <c r="T86" s="172">
        <v>2.6896888185895973E-2</v>
      </c>
    </row>
    <row r="87" spans="2:20" x14ac:dyDescent="0.25">
      <c r="B87" s="101"/>
      <c r="C87" s="195" t="s">
        <v>35</v>
      </c>
      <c r="D87" s="196"/>
      <c r="E87" s="102">
        <f>+(Áncash!D33+Apurímac!D33+Ayacucho!D33+Huancavelica!D33+Huánuco!D33+Ica!D33+Junín!D33+Pasco!D33)/1000</f>
        <v>862.2735393399995</v>
      </c>
      <c r="F87" s="102">
        <f>+(Áncash!E33+Apurímac!E33+Ayacucho!E33+Huancavelica!E33+Huánuco!E33+Ica!E33+Junín!E33+Pasco!E33)/1000</f>
        <v>958.04667817999996</v>
      </c>
      <c r="G87" s="102">
        <f>+(Áncash!F33+Apurímac!F33+Ayacucho!F33+Huancavelica!F33+Huánuco!F33+Ica!F33+Junín!F33+Pasco!F33)/1000</f>
        <v>1012.7106824399997</v>
      </c>
      <c r="H87" s="102">
        <f>+(Áncash!G33+Apurímac!G33+Ayacucho!G33+Huancavelica!G33+Huánuco!G33+Ica!G33+Junín!G33+Pasco!G33)/1000</f>
        <v>976.34825664999971</v>
      </c>
      <c r="I87" s="102">
        <f>+(Áncash!H33+Apurímac!H33+Ayacucho!H33+Huancavelica!H33+Huánuco!H33+Ica!H33+Junín!H33+Pasco!H33)/1000</f>
        <v>1104.2393772099995</v>
      </c>
      <c r="J87" s="102">
        <f>+(Áncash!I33+Apurímac!I33+Ayacucho!I33+Huancavelica!I33+Huánuco!I33+Ica!I33+Junín!I33+Pasco!I33)/1000</f>
        <v>1412.2035373799997</v>
      </c>
      <c r="K87" s="102">
        <f>+(Áncash!J33+Apurímac!J33+Ayacucho!J33+Huancavelica!J33+Huánuco!J33+Ica!J33+Junín!J33+Pasco!J33)/1000</f>
        <v>1685.0690355199997</v>
      </c>
      <c r="L87" s="102">
        <f>+(Áncash!K33+Apurímac!K33+Ayacucho!K33+Huancavelica!K33+Huánuco!K33+Ica!K33+Junín!K33+Pasco!K33)/1000</f>
        <v>1876.6340178099997</v>
      </c>
      <c r="M87" s="102">
        <f>+(Áncash!L33+Apurímac!L33+Ayacucho!L33+Huancavelica!L33+Huánuco!L33+Ica!L33+Junín!L33+Pasco!L33)/1000</f>
        <v>1928.49577198</v>
      </c>
      <c r="N87" s="102">
        <f>+(Áncash!M33+Apurímac!M33+Ayacucho!M33+Huancavelica!M33+Huánuco!M33+Ica!M33+Junín!M33+Pasco!M33)/1000</f>
        <v>1951.4760211299997</v>
      </c>
      <c r="O87" s="102">
        <f>+(Áncash!N33+Apurímac!N33+Ayacucho!N33+Huancavelica!N33+Huánuco!N33+Ica!N33+Junín!N33+Pasco!N33)/1000</f>
        <v>1917.1639822999996</v>
      </c>
      <c r="P87" s="31"/>
      <c r="R87" s="170">
        <v>2010</v>
      </c>
      <c r="S87" s="171">
        <v>976.34825664999971</v>
      </c>
      <c r="T87" s="172">
        <v>-5.0410769327103755E-2</v>
      </c>
    </row>
    <row r="88" spans="2:20" x14ac:dyDescent="0.25">
      <c r="B88" s="101"/>
      <c r="C88" s="191" t="s">
        <v>38</v>
      </c>
      <c r="D88" s="192"/>
      <c r="E88" s="52">
        <f>+(Áncash!D34+Apurímac!D34+Ayacucho!D34+Huancavelica!D34+Huánuco!D34+Ica!D34+Junín!D34+Pasco!D34)/1000</f>
        <v>399.78817118999973</v>
      </c>
      <c r="F88" s="52">
        <f>+(Áncash!E34+Apurímac!E34+Ayacucho!E34+Huancavelica!E34+Huánuco!E34+Ica!E34+Junín!E34+Pasco!E34)/1000</f>
        <v>492.89196802000009</v>
      </c>
      <c r="G88" s="52">
        <f>+(Áncash!F34+Apurímac!F34+Ayacucho!F34+Huancavelica!F34+Huánuco!F34+Ica!F34+Junín!F34+Pasco!F34)/1000</f>
        <v>473.59729666999982</v>
      </c>
      <c r="H88" s="52">
        <f>+(Áncash!G34+Apurímac!G34+Ayacucho!G34+Huancavelica!G34+Huánuco!G34+Ica!G34+Junín!G34+Pasco!G34)/1000</f>
        <v>447.17059109999997</v>
      </c>
      <c r="I88" s="52">
        <f>+(Áncash!H34+Apurímac!H34+Ayacucho!H34+Huancavelica!H34+Huánuco!H34+Ica!H34+Junín!H34+Pasco!H34)/1000</f>
        <v>546.9052485699998</v>
      </c>
      <c r="J88" s="52">
        <f>+(Áncash!I34+Apurímac!I34+Ayacucho!I34+Huancavelica!I34+Huánuco!I34+Ica!I34+Junín!I34+Pasco!I34)/1000</f>
        <v>619.94769448999978</v>
      </c>
      <c r="K88" s="52">
        <f>+(Áncash!J34+Apurímac!J34+Ayacucho!J34+Huancavelica!J34+Huánuco!J34+Ica!J34+Junín!J34+Pasco!J34)/1000</f>
        <v>720.09862113999975</v>
      </c>
      <c r="L88" s="52">
        <f>+(Áncash!K34+Apurímac!K34+Ayacucho!K34+Huancavelica!K34+Huánuco!K34+Ica!K34+Junín!K34+Pasco!K34)/1000</f>
        <v>828.02816086999962</v>
      </c>
      <c r="M88" s="52">
        <f>+(Áncash!L34+Apurímac!L34+Ayacucho!L34+Huancavelica!L34+Huánuco!L34+Ica!L34+Junín!L34+Pasco!L34)/1000</f>
        <v>901.64529317999995</v>
      </c>
      <c r="N88" s="52">
        <f>+(Áncash!M34+Apurímac!M34+Ayacucho!M34+Huancavelica!M34+Huánuco!M34+Ica!M34+Junín!M34+Pasco!M34)/1000</f>
        <v>903.03674015999991</v>
      </c>
      <c r="O88" s="52">
        <f>+(Áncash!N34+Apurímac!N34+Ayacucho!N34+Huancavelica!N34+Huánuco!N34+Ica!N34+Junín!N34+Pasco!N34)/1000</f>
        <v>868.62251544999992</v>
      </c>
      <c r="P88" s="31"/>
      <c r="R88" s="170">
        <v>2011</v>
      </c>
      <c r="S88" s="171">
        <v>1104.2393772099995</v>
      </c>
      <c r="T88" s="172">
        <v>9.4124778547020727E-2</v>
      </c>
    </row>
    <row r="89" spans="2:20" x14ac:dyDescent="0.25">
      <c r="B89" s="101"/>
      <c r="C89" s="189" t="s">
        <v>65</v>
      </c>
      <c r="D89" s="190"/>
      <c r="E89" s="52">
        <f>+(Áncash!D35+Apurímac!D35+Ayacucho!D35+Huancavelica!D35+Huánuco!D35+Ica!D35+Junín!D35+Pasco!D35)/1000</f>
        <v>229.35088350999982</v>
      </c>
      <c r="F89" s="52">
        <f>+(Áncash!E35+Apurímac!E35+Ayacucho!E35+Huancavelica!E35+Huánuco!E35+Ica!E35+Junín!E35+Pasco!E35)/1000</f>
        <v>287.62308864000005</v>
      </c>
      <c r="G89" s="52">
        <f>+(Áncash!F35+Apurímac!F35+Ayacucho!F35+Huancavelica!F35+Huánuco!F35+Ica!F35+Junín!F35+Pasco!F35)/1000</f>
        <v>259.76081900999986</v>
      </c>
      <c r="H89" s="52">
        <f>+(Áncash!G35+Apurímac!G35+Ayacucho!G35+Huancavelica!G35+Huánuco!G35+Ica!G35+Junín!G35+Pasco!G35)/1000</f>
        <v>259.74082401999999</v>
      </c>
      <c r="I89" s="52">
        <f>+(Áncash!H35+Apurímac!H35+Ayacucho!H35+Huancavelica!H35+Huánuco!H35+Ica!H35+Junín!H35+Pasco!H35)/1000</f>
        <v>304.5688631999999</v>
      </c>
      <c r="J89" s="52">
        <f>+(Áncash!I35+Apurímac!I35+Ayacucho!I35+Huancavelica!I35+Huánuco!I35+Ica!I35+Junín!I35+Pasco!I35)/1000</f>
        <v>340.17745376999983</v>
      </c>
      <c r="K89" s="52">
        <f>+(Áncash!J35+Apurímac!J35+Ayacucho!J35+Huancavelica!J35+Huánuco!J35+Ica!J35+Junín!J35+Pasco!J35)/1000</f>
        <v>390.37739110999979</v>
      </c>
      <c r="L89" s="52">
        <f>+(Áncash!K35+Apurímac!K35+Ayacucho!K35+Huancavelica!K35+Huánuco!K35+Ica!K35+Junín!K35+Pasco!K35)/1000</f>
        <v>432.27008691999981</v>
      </c>
      <c r="M89" s="52">
        <f>+(Áncash!L35+Apurímac!L35+Ayacucho!L35+Huancavelica!L35+Huánuco!L35+Ica!L35+Junín!L35+Pasco!L35)/1000</f>
        <v>427.18912671999988</v>
      </c>
      <c r="N89" s="52">
        <f>+(Áncash!M35+Apurímac!M35+Ayacucho!M35+Huancavelica!M35+Huánuco!M35+Ica!M35+Junín!M35+Pasco!M35)/1000</f>
        <v>476.7316216399999</v>
      </c>
      <c r="O89" s="52">
        <f>+(Áncash!N35+Apurímac!N35+Ayacucho!N35+Huancavelica!N35+Huánuco!N35+Ica!N35+Junín!N35+Pasco!N35)/1000</f>
        <v>337.11600100999993</v>
      </c>
      <c r="P89" s="31"/>
      <c r="R89" s="170">
        <v>2012</v>
      </c>
      <c r="S89" s="171">
        <v>1412.2035373799997</v>
      </c>
      <c r="T89" s="172">
        <v>0.2337888415821312</v>
      </c>
    </row>
    <row r="90" spans="2:20" x14ac:dyDescent="0.25">
      <c r="B90" s="101"/>
      <c r="C90" s="189" t="s">
        <v>66</v>
      </c>
      <c r="D90" s="190"/>
      <c r="E90" s="52">
        <f>+(Áncash!D36+Apurímac!D36+Ayacucho!D36+Huancavelica!D36+Huánuco!D36+Ica!D36+Junín!D36+Pasco!D36)/1000</f>
        <v>55.081654489999998</v>
      </c>
      <c r="F90" s="52">
        <f>+(Áncash!E36+Apurímac!E36+Ayacucho!E36+Huancavelica!E36+Huánuco!E36+Ica!E36+Junín!E36+Pasco!E36)/1000</f>
        <v>79.219787580000002</v>
      </c>
      <c r="G90" s="52">
        <f>+(Áncash!F36+Apurímac!F36+Ayacucho!F36+Huancavelica!F36+Huánuco!F36+Ica!F36+Junín!F36+Pasco!F36)/1000</f>
        <v>93.491738950000013</v>
      </c>
      <c r="H90" s="52">
        <f>+(Áncash!G36+Apurímac!G36+Ayacucho!G36+Huancavelica!G36+Huánuco!G36+Ica!G36+Junín!G36+Pasco!G36)/1000</f>
        <v>81.25014779</v>
      </c>
      <c r="I90" s="52">
        <f>+(Áncash!H36+Apurímac!H36+Ayacucho!H36+Huancavelica!H36+Huánuco!H36+Ica!H36+Junín!H36+Pasco!H36)/1000</f>
        <v>105.65856872999997</v>
      </c>
      <c r="J90" s="52">
        <f>+(Áncash!I36+Apurímac!I36+Ayacucho!I36+Huancavelica!I36+Huánuco!I36+Ica!I36+Junín!I36+Pasco!I36)/1000</f>
        <v>119.72048475999996</v>
      </c>
      <c r="K90" s="52">
        <f>+(Áncash!J36+Apurímac!J36+Ayacucho!J36+Huancavelica!J36+Huánuco!J36+Ica!J36+Junín!J36+Pasco!J36)/1000</f>
        <v>141.23945488999993</v>
      </c>
      <c r="L90" s="52">
        <f>+(Áncash!K36+Apurímac!K36+Ayacucho!K36+Huancavelica!K36+Huánuco!K36+Ica!K36+Junín!K36+Pasco!K36)/1000</f>
        <v>164.42508670999993</v>
      </c>
      <c r="M90" s="52">
        <f>+(Áncash!L36+Apurímac!L36+Ayacucho!L36+Huancavelica!L36+Huánuco!L36+Ica!L36+Junín!L36+Pasco!L36)/1000</f>
        <v>146.05430541000001</v>
      </c>
      <c r="N90" s="52">
        <f>+(Áncash!M36+Apurímac!M36+Ayacucho!M36+Huancavelica!M36+Huánuco!M36+Ica!M36+Junín!M36+Pasco!M36)/1000</f>
        <v>160.31480044</v>
      </c>
      <c r="O90" s="52">
        <f>+(Áncash!N36+Apurímac!N36+Ayacucho!N36+Huancavelica!N36+Huánuco!N36+Ica!N36+Junín!N36+Pasco!N36)/1000</f>
        <v>172.21369050999996</v>
      </c>
      <c r="P90" s="31"/>
      <c r="R90" s="170">
        <v>2013</v>
      </c>
      <c r="S90" s="171">
        <v>1685.0690355199997</v>
      </c>
      <c r="T90" s="172">
        <v>0.16064368959436548</v>
      </c>
    </row>
    <row r="91" spans="2:20" x14ac:dyDescent="0.25">
      <c r="B91" s="101"/>
      <c r="C91" s="191" t="s">
        <v>39</v>
      </c>
      <c r="D91" s="192"/>
      <c r="E91" s="52">
        <f>+(Áncash!D37+Apurímac!D37+Ayacucho!D37+Huancavelica!D37+Huánuco!D37+Ica!D37+Junín!D37+Pasco!D37)/1000</f>
        <v>363.36292587999986</v>
      </c>
      <c r="F91" s="52">
        <f>+(Áncash!E37+Apurímac!E37+Ayacucho!E37+Huancavelica!E37+Huánuco!E37+Ica!E37+Junín!E37+Pasco!E37)/1000</f>
        <v>347.82810896000001</v>
      </c>
      <c r="G91" s="52">
        <f>+(Áncash!F37+Apurímac!F37+Ayacucho!F37+Huancavelica!F37+Huánuco!F37+Ica!F37+Junín!F37+Pasco!F37)/1000</f>
        <v>395.78755360999975</v>
      </c>
      <c r="H91" s="52">
        <f>+(Áncash!G37+Apurímac!G37+Ayacucho!G37+Huancavelica!G37+Huánuco!G37+Ica!G37+Junín!G37+Pasco!G37)/1000</f>
        <v>378.0356284099999</v>
      </c>
      <c r="I91" s="52">
        <f>+(Áncash!H37+Apurímac!H37+Ayacucho!H37+Huancavelica!H37+Huánuco!H37+Ica!H37+Junín!H37+Pasco!H37)/1000</f>
        <v>373.27884509999984</v>
      </c>
      <c r="J91" s="52">
        <f>+(Áncash!I37+Apurímac!I37+Ayacucho!I37+Huancavelica!I37+Huánuco!I37+Ica!I37+Junín!I37+Pasco!I37)/1000</f>
        <v>512.88090745999989</v>
      </c>
      <c r="K91" s="52">
        <f>+(Áncash!J37+Apurímac!J37+Ayacucho!J37+Huancavelica!J37+Huánuco!J37+Ica!J37+Junín!J37+Pasco!J37)/1000</f>
        <v>604.71357065999996</v>
      </c>
      <c r="L91" s="52">
        <f>+(Áncash!K37+Apurímac!K37+Ayacucho!K37+Huancavelica!K37+Huánuco!K37+Ica!K37+Junín!K37+Pasco!K37)/1000</f>
        <v>680.91491584999972</v>
      </c>
      <c r="M91" s="52">
        <f>+(Áncash!L37+Apurímac!L37+Ayacucho!L37+Huancavelica!L37+Huánuco!L37+Ica!L37+Junín!L37+Pasco!L37)/1000</f>
        <v>703.5953853100001</v>
      </c>
      <c r="N91" s="52">
        <f>+(Áncash!M37+Apurímac!M37+Ayacucho!M37+Huancavelica!M37+Huánuco!M37+Ica!M37+Junín!M37+Pasco!M37)/1000</f>
        <v>757.70202532999974</v>
      </c>
      <c r="O91" s="52">
        <f>+(Áncash!N37+Apurímac!N37+Ayacucho!N37+Huancavelica!N37+Huánuco!N37+Ica!N37+Junín!N37+Pasco!N37)/1000</f>
        <v>771.84273836999989</v>
      </c>
      <c r="P91" s="31"/>
      <c r="R91" s="170">
        <v>2014</v>
      </c>
      <c r="S91" s="171">
        <v>1876.6340178099997</v>
      </c>
      <c r="T91" s="172">
        <v>7.8680960576940961E-2</v>
      </c>
    </row>
    <row r="92" spans="2:20" x14ac:dyDescent="0.25">
      <c r="B92" s="101"/>
      <c r="C92" s="191" t="s">
        <v>40</v>
      </c>
      <c r="D92" s="192"/>
      <c r="E92" s="52">
        <f>+(Áncash!D38+Apurímac!D38+Ayacucho!D38+Huancavelica!D38+Huánuco!D38+Ica!D38+Junín!D38+Pasco!D38)/1000</f>
        <v>4.6521025800000011</v>
      </c>
      <c r="F92" s="52">
        <f>+(Áncash!E38+Apurímac!E38+Ayacucho!E38+Huancavelica!E38+Huánuco!E38+Ica!E38+Junín!E38+Pasco!E38)/1000</f>
        <v>5.3671599299999997</v>
      </c>
      <c r="G92" s="52">
        <f>+(Áncash!F38+Apurímac!F38+Ayacucho!F38+Huancavelica!F38+Huánuco!F38+Ica!F38+Junín!F38+Pasco!F38)/1000</f>
        <v>5.0598232200000011</v>
      </c>
      <c r="H92" s="52">
        <f>+(Áncash!G38+Apurímac!G38+Ayacucho!G38+Huancavelica!G38+Huánuco!G38+Ica!G38+Junín!G38+Pasco!G38)/1000</f>
        <v>5.8648100600000008</v>
      </c>
      <c r="I92" s="52">
        <f>+(Áncash!H38+Apurímac!H38+Ayacucho!H38+Huancavelica!H38+Huánuco!H38+Ica!H38+Junín!H38+Pasco!H38)/1000</f>
        <v>5.2926948899999999</v>
      </c>
      <c r="J92" s="52">
        <f>+(Áncash!I38+Apurímac!I38+Ayacucho!I38+Huancavelica!I38+Huánuco!I38+Ica!I38+Junín!I38+Pasco!I38)/1000</f>
        <v>5.6502523899999995</v>
      </c>
      <c r="K92" s="52">
        <f>+(Áncash!J38+Apurímac!J38+Ayacucho!J38+Huancavelica!J38+Huánuco!J38+Ica!J38+Junín!J38+Pasco!J38)/1000</f>
        <v>7.7413830099999998</v>
      </c>
      <c r="L92" s="52">
        <f>+(Áncash!K38+Apurímac!K38+Ayacucho!K38+Huancavelica!K38+Huánuco!K38+Ica!K38+Junín!K38+Pasco!K38)/1000</f>
        <v>7.9967852000000006</v>
      </c>
      <c r="M92" s="52">
        <f>+(Áncash!L38+Apurímac!L38+Ayacucho!L38+Huancavelica!L38+Huánuco!L38+Ica!L38+Junín!L38+Pasco!L38)/1000</f>
        <v>8.3506330700000007</v>
      </c>
      <c r="N92" s="52">
        <f>+(Áncash!M38+Apurímac!M38+Ayacucho!M38+Huancavelica!M38+Huánuco!M38+Ica!M38+Junín!M38+Pasco!M38)/1000</f>
        <v>8.5515128499999999</v>
      </c>
      <c r="O92" s="52">
        <f>+(Áncash!N38+Apurímac!N38+Ayacucho!N38+Huancavelica!N38+Huánuco!N38+Ica!N38+Junín!N38+Pasco!N38)/1000</f>
        <v>9.2820012600000013</v>
      </c>
      <c r="P92" s="31"/>
      <c r="R92" s="170">
        <v>2015</v>
      </c>
      <c r="S92" s="171">
        <v>1928.49577198</v>
      </c>
      <c r="T92" s="172">
        <v>-7.5880405500737824E-3</v>
      </c>
    </row>
    <row r="93" spans="2:20" x14ac:dyDescent="0.25">
      <c r="B93" s="101"/>
      <c r="C93" s="183" t="s">
        <v>48</v>
      </c>
      <c r="D93" s="184"/>
      <c r="E93" s="102">
        <f>+(Áncash!D39+Apurímac!D39+Ayacucho!D39+Huancavelica!D39+Huánuco!D39+Ica!D39+Junín!D39+Pasco!D39)/1000</f>
        <v>282.76425334999999</v>
      </c>
      <c r="F93" s="102">
        <f>+(Áncash!E39+Apurímac!E39+Ayacucho!E39+Huancavelica!E39+Huánuco!E39+Ica!E39+Junín!E39+Pasco!E39)/1000</f>
        <v>844.39753572000018</v>
      </c>
      <c r="G93" s="102">
        <f>+(Áncash!F39+Apurímac!F39+Ayacucho!F39+Huancavelica!F39+Huánuco!F39+Ica!F39+Junín!F39+Pasco!F39)/1000</f>
        <v>265.14327799</v>
      </c>
      <c r="H93" s="102">
        <f>+(Áncash!G39+Apurímac!G39+Ayacucho!G39+Huancavelica!G39+Huánuco!G39+Ica!G39+Junín!G39+Pasco!G39)/1000</f>
        <v>299.69007575000001</v>
      </c>
      <c r="I93" s="102">
        <f>+(Áncash!H39+Apurímac!H39+Ayacucho!H39+Huancavelica!H39+Huánuco!H39+Ica!H39+Junín!H39+Pasco!H39)/1000</f>
        <v>329.20431599000005</v>
      </c>
      <c r="J93" s="102">
        <f>+(Áncash!I39+Apurímac!I39+Ayacucho!I39+Huancavelica!I39+Huánuco!I39+Ica!I39+Junín!I39+Pasco!I39)/1000</f>
        <v>263.98497016000005</v>
      </c>
      <c r="K93" s="102">
        <f>+(Áncash!J39+Apurímac!J39+Ayacucho!J39+Huancavelica!J39+Huánuco!J39+Ica!J39+Junín!J39+Pasco!J39)/1000</f>
        <v>325.19410194</v>
      </c>
      <c r="L93" s="102">
        <f>+(Áncash!K39+Apurímac!K39+Ayacucho!K39+Huancavelica!K39+Huánuco!K39+Ica!K39+Junín!K39+Pasco!K39)/1000</f>
        <v>280.00140644999999</v>
      </c>
      <c r="M93" s="102">
        <f>+(Áncash!L39+Apurímac!L39+Ayacucho!L39+Huancavelica!L39+Huánuco!L39+Ica!L39+Junín!L39+Pasco!L39)/1000</f>
        <v>390.41956263999992</v>
      </c>
      <c r="N93" s="102">
        <f>+(Áncash!M39+Apurímac!M39+Ayacucho!M39+Huancavelica!M39+Huánuco!M39+Ica!M39+Junín!M39+Pasco!M39)/1000</f>
        <v>277.92327252000001</v>
      </c>
      <c r="O93" s="102">
        <f>+(Áncash!N39+Apurímac!N39+Ayacucho!N39+Huancavelica!N39+Huánuco!N39+Ica!N39+Junín!N39+Pasco!N39)/1000</f>
        <v>371.04608019999995</v>
      </c>
      <c r="P93" s="31"/>
      <c r="R93" s="170">
        <v>2016</v>
      </c>
      <c r="S93" s="171">
        <v>1951.4760211299997</v>
      </c>
      <c r="T93" s="172">
        <v>-2.3172594376479339E-2</v>
      </c>
    </row>
    <row r="94" spans="2:20" x14ac:dyDescent="0.25">
      <c r="B94" s="101"/>
      <c r="C94" s="185" t="s">
        <v>67</v>
      </c>
      <c r="D94" s="186"/>
      <c r="E94" s="89">
        <f>+E87+E93</f>
        <v>1145.0377926899996</v>
      </c>
      <c r="F94" s="89">
        <f t="shared" ref="F94:O94" si="17">+F87+F93</f>
        <v>1802.4442139000002</v>
      </c>
      <c r="G94" s="89">
        <f t="shared" si="17"/>
        <v>1277.8539604299997</v>
      </c>
      <c r="H94" s="89">
        <f t="shared" si="17"/>
        <v>1276.0383323999997</v>
      </c>
      <c r="I94" s="89">
        <f t="shared" si="17"/>
        <v>1433.4436931999994</v>
      </c>
      <c r="J94" s="89">
        <f t="shared" si="17"/>
        <v>1676.1885075399998</v>
      </c>
      <c r="K94" s="89">
        <f t="shared" si="17"/>
        <v>2010.2631374599996</v>
      </c>
      <c r="L94" s="89">
        <f t="shared" si="17"/>
        <v>2156.6354242599996</v>
      </c>
      <c r="M94" s="89">
        <f t="shared" si="17"/>
        <v>2318.9153346200001</v>
      </c>
      <c r="N94" s="89">
        <f t="shared" si="17"/>
        <v>2229.3992936499999</v>
      </c>
      <c r="O94" s="89">
        <f t="shared" si="17"/>
        <v>2288.2100624999994</v>
      </c>
      <c r="P94" s="31"/>
      <c r="R94" s="170">
        <v>2017</v>
      </c>
      <c r="S94" s="171">
        <v>1917.1639822999996</v>
      </c>
      <c r="T94" s="172">
        <v>-4.4367451854655071E-2</v>
      </c>
    </row>
    <row r="95" spans="2:20" x14ac:dyDescent="0.25">
      <c r="B95" s="126"/>
      <c r="C95" s="158" t="s">
        <v>68</v>
      </c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9"/>
      <c r="P95" s="31"/>
      <c r="R95" s="170"/>
      <c r="S95" s="170"/>
      <c r="T95" s="170"/>
    </row>
    <row r="96" spans="2:20" x14ac:dyDescent="0.25">
      <c r="B96" s="119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59"/>
      <c r="P96" s="31"/>
    </row>
    <row r="97" spans="2:16" x14ac:dyDescent="0.25">
      <c r="B97" s="2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38"/>
      <c r="P97" s="31"/>
    </row>
    <row r="98" spans="2:16" x14ac:dyDescent="0.25">
      <c r="B98" s="26"/>
      <c r="C98" s="181" t="s">
        <v>89</v>
      </c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31"/>
    </row>
    <row r="99" spans="2:16" x14ac:dyDescent="0.25">
      <c r="B99" s="26"/>
      <c r="C99" s="182" t="s">
        <v>72</v>
      </c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31"/>
    </row>
    <row r="100" spans="2:16" x14ac:dyDescent="0.25">
      <c r="B100" s="26"/>
      <c r="C100" s="193" t="s">
        <v>37</v>
      </c>
      <c r="D100" s="194"/>
      <c r="E100" s="95">
        <v>2007</v>
      </c>
      <c r="F100" s="95">
        <v>2008</v>
      </c>
      <c r="G100" s="95">
        <v>2009</v>
      </c>
      <c r="H100" s="95">
        <v>2010</v>
      </c>
      <c r="I100" s="95">
        <v>2011</v>
      </c>
      <c r="J100" s="95">
        <v>2012</v>
      </c>
      <c r="K100" s="95">
        <v>2013</v>
      </c>
      <c r="L100" s="95">
        <v>2014</v>
      </c>
      <c r="M100" s="95">
        <v>2015</v>
      </c>
      <c r="N100" s="95">
        <v>2016</v>
      </c>
      <c r="O100" s="95">
        <v>2017</v>
      </c>
      <c r="P100" s="31"/>
    </row>
    <row r="101" spans="2:16" x14ac:dyDescent="0.25">
      <c r="B101" s="26"/>
      <c r="C101" s="195" t="s">
        <v>35</v>
      </c>
      <c r="D101" s="196"/>
      <c r="E101" s="107">
        <v>0.35518562958433009</v>
      </c>
      <c r="F101" s="107">
        <v>0.11107048340287351</v>
      </c>
      <c r="G101" s="107">
        <v>5.7057767126592163E-2</v>
      </c>
      <c r="H101" s="107">
        <v>-3.590603557413774E-2</v>
      </c>
      <c r="I101" s="107">
        <v>0.13098924455379657</v>
      </c>
      <c r="J101" s="107">
        <v>0.27889257214147767</v>
      </c>
      <c r="K101" s="107">
        <v>0.1932196676452429</v>
      </c>
      <c r="L101" s="107">
        <v>0.11368375909351669</v>
      </c>
      <c r="M101" s="107">
        <v>2.7635518528286163E-2</v>
      </c>
      <c r="N101" s="107">
        <v>1.1916152207274822E-2</v>
      </c>
      <c r="O101" s="107">
        <v>-1.7582608476086614E-2</v>
      </c>
      <c r="P101" s="31"/>
    </row>
    <row r="102" spans="2:16" x14ac:dyDescent="0.25">
      <c r="B102" s="26"/>
      <c r="C102" s="191" t="s">
        <v>38</v>
      </c>
      <c r="D102" s="192"/>
      <c r="E102" s="62">
        <v>0.40550838089827423</v>
      </c>
      <c r="F102" s="62">
        <v>0.2328828203017359</v>
      </c>
      <c r="G102" s="62">
        <v>-3.9145842500759365E-2</v>
      </c>
      <c r="H102" s="62">
        <v>-5.5799950202025439E-2</v>
      </c>
      <c r="I102" s="62">
        <v>0.22303492102345412</v>
      </c>
      <c r="J102" s="62">
        <v>0.13355594247995417</v>
      </c>
      <c r="K102" s="62">
        <v>0.16154738140027947</v>
      </c>
      <c r="L102" s="62">
        <v>0.14988160865956779</v>
      </c>
      <c r="M102" s="62">
        <v>8.8906556309210183E-2</v>
      </c>
      <c r="N102" s="62">
        <v>1.5432310139307237E-3</v>
      </c>
      <c r="O102" s="62">
        <v>-3.8109440269177175E-2</v>
      </c>
      <c r="P102" s="31"/>
    </row>
    <row r="103" spans="2:16" x14ac:dyDescent="0.25">
      <c r="B103" s="26"/>
      <c r="C103" s="189" t="s">
        <v>65</v>
      </c>
      <c r="D103" s="190"/>
      <c r="E103" s="62">
        <v>0.41204259861603743</v>
      </c>
      <c r="F103" s="62">
        <v>0.25407447417772655</v>
      </c>
      <c r="G103" s="62">
        <v>-9.6870768482962943E-2</v>
      </c>
      <c r="H103" s="62">
        <v>-7.6974618713032683E-5</v>
      </c>
      <c r="I103" s="62">
        <v>0.17258757590046048</v>
      </c>
      <c r="J103" s="62">
        <v>0.11691474366707344</v>
      </c>
      <c r="K103" s="62">
        <v>0.14756985444996906</v>
      </c>
      <c r="L103" s="62">
        <v>0.10731332491075429</v>
      </c>
      <c r="M103" s="62">
        <v>-1.1754133246190235E-2</v>
      </c>
      <c r="N103" s="62">
        <v>0.11597321144475781</v>
      </c>
      <c r="O103" s="62">
        <v>-0.2928599956296366</v>
      </c>
      <c r="P103" s="31"/>
    </row>
    <row r="104" spans="2:16" x14ac:dyDescent="0.25">
      <c r="B104" s="26"/>
      <c r="C104" s="189" t="s">
        <v>66</v>
      </c>
      <c r="D104" s="190"/>
      <c r="E104" s="62">
        <v>0.21512887136126224</v>
      </c>
      <c r="F104" s="62">
        <v>0.43822454705644787</v>
      </c>
      <c r="G104" s="62">
        <v>0.18015639533983219</v>
      </c>
      <c r="H104" s="62">
        <v>-0.13093767746203644</v>
      </c>
      <c r="I104" s="62">
        <v>0.30041078821279488</v>
      </c>
      <c r="J104" s="62">
        <v>0.13308826912026261</v>
      </c>
      <c r="K104" s="62">
        <v>0.179743426307857</v>
      </c>
      <c r="L104" s="62">
        <v>0.16415832132782882</v>
      </c>
      <c r="M104" s="62">
        <v>-0.11172736270105099</v>
      </c>
      <c r="N104" s="62">
        <v>9.7638306450249956E-2</v>
      </c>
      <c r="O104" s="62">
        <v>7.4222030887617807E-2</v>
      </c>
      <c r="P104" s="31"/>
    </row>
    <row r="105" spans="2:16" x14ac:dyDescent="0.25">
      <c r="B105" s="26"/>
      <c r="C105" s="191" t="s">
        <v>39</v>
      </c>
      <c r="D105" s="192"/>
      <c r="E105" s="62">
        <v>0.38753344892640551</v>
      </c>
      <c r="F105" s="62">
        <v>-4.2752894732937641E-2</v>
      </c>
      <c r="G105" s="62">
        <v>0.13788260182133527</v>
      </c>
      <c r="H105" s="62">
        <v>-4.4852156259295062E-2</v>
      </c>
      <c r="I105" s="62">
        <v>-1.2582896829081647E-2</v>
      </c>
      <c r="J105" s="62">
        <v>0.37398867948865733</v>
      </c>
      <c r="K105" s="62">
        <v>0.17905260629566766</v>
      </c>
      <c r="L105" s="62">
        <v>0.12601229555148175</v>
      </c>
      <c r="M105" s="62">
        <v>3.3308815730211938E-2</v>
      </c>
      <c r="N105" s="62">
        <v>7.6900220140245112E-2</v>
      </c>
      <c r="O105" s="62">
        <v>1.8662630648032863E-2</v>
      </c>
      <c r="P105" s="31"/>
    </row>
    <row r="106" spans="2:16" x14ac:dyDescent="0.25">
      <c r="B106" s="26"/>
      <c r="C106" s="191" t="s">
        <v>40</v>
      </c>
      <c r="D106" s="192"/>
      <c r="E106" s="62">
        <v>4.1803420132067615E-2</v>
      </c>
      <c r="F106" s="62">
        <v>0.15370627317508512</v>
      </c>
      <c r="G106" s="62">
        <v>-5.7262446807691547E-2</v>
      </c>
      <c r="H106" s="62">
        <v>0.15909386652445123</v>
      </c>
      <c r="I106" s="62">
        <v>-9.7550502769394143E-2</v>
      </c>
      <c r="J106" s="62">
        <v>6.7556794304460599E-2</v>
      </c>
      <c r="K106" s="62">
        <v>0.37009508171722594</v>
      </c>
      <c r="L106" s="62">
        <v>3.2991803876656567E-2</v>
      </c>
      <c r="M106" s="62">
        <v>4.4248765116261968E-2</v>
      </c>
      <c r="N106" s="62">
        <v>2.4055634862184094E-2</v>
      </c>
      <c r="O106" s="62">
        <v>8.5422126214778737E-2</v>
      </c>
      <c r="P106" s="31"/>
    </row>
    <row r="107" spans="2:16" x14ac:dyDescent="0.25">
      <c r="B107" s="26"/>
      <c r="C107" s="183" t="s">
        <v>48</v>
      </c>
      <c r="D107" s="184"/>
      <c r="E107" s="107">
        <v>0.58530103069081063</v>
      </c>
      <c r="F107" s="107">
        <v>1.9862244810514347</v>
      </c>
      <c r="G107" s="107">
        <v>-0.68599709642222262</v>
      </c>
      <c r="H107" s="107">
        <v>0.13029482784512814</v>
      </c>
      <c r="I107" s="107">
        <v>9.8482541225758391E-2</v>
      </c>
      <c r="J107" s="107">
        <v>-0.19811206190863284</v>
      </c>
      <c r="K107" s="107">
        <v>0.23186597230479222</v>
      </c>
      <c r="L107" s="107">
        <v>-0.13897144880671386</v>
      </c>
      <c r="M107" s="107">
        <v>0.39434857699444215</v>
      </c>
      <c r="N107" s="107">
        <v>-0.28814204226679863</v>
      </c>
      <c r="O107" s="107">
        <v>0.33506660610186434</v>
      </c>
      <c r="P107" s="31"/>
    </row>
    <row r="108" spans="2:16" x14ac:dyDescent="0.25">
      <c r="B108" s="26"/>
      <c r="C108" s="185" t="s">
        <v>67</v>
      </c>
      <c r="D108" s="186"/>
      <c r="E108" s="89">
        <v>0.40556943105303334</v>
      </c>
      <c r="F108" s="108">
        <v>0.57413512934413924</v>
      </c>
      <c r="G108" s="108">
        <v>-0.29104382228558945</v>
      </c>
      <c r="H108" s="108">
        <v>-1.4208415720595724E-3</v>
      </c>
      <c r="I108" s="108">
        <v>0.12335472752135002</v>
      </c>
      <c r="J108" s="108">
        <v>0.16934380854409459</v>
      </c>
      <c r="K108" s="108">
        <v>0.19930612124903124</v>
      </c>
      <c r="L108" s="108">
        <v>7.2812501046476852E-2</v>
      </c>
      <c r="M108" s="108">
        <v>7.5246798107140966E-2</v>
      </c>
      <c r="N108" s="108">
        <v>-3.8602548197245512E-2</v>
      </c>
      <c r="O108" s="108">
        <v>2.6379648104092546E-2</v>
      </c>
      <c r="P108" s="31"/>
    </row>
    <row r="109" spans="2:16" x14ac:dyDescent="0.25">
      <c r="B109" s="26"/>
      <c r="C109" s="158" t="s">
        <v>90</v>
      </c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9"/>
      <c r="P109" s="31"/>
    </row>
    <row r="110" spans="2:16" x14ac:dyDescent="0.25">
      <c r="B110" s="2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38"/>
      <c r="P110" s="31"/>
    </row>
    <row r="111" spans="2:16" x14ac:dyDescent="0.25">
      <c r="B111" s="26"/>
      <c r="C111" s="181" t="s">
        <v>71</v>
      </c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31"/>
    </row>
    <row r="112" spans="2:16" x14ac:dyDescent="0.25">
      <c r="B112" s="26"/>
      <c r="C112" s="182" t="s">
        <v>74</v>
      </c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31"/>
    </row>
    <row r="113" spans="2:16" x14ac:dyDescent="0.25">
      <c r="B113" s="26"/>
      <c r="C113" s="193" t="s">
        <v>37</v>
      </c>
      <c r="D113" s="194"/>
      <c r="E113" s="95">
        <v>2007</v>
      </c>
      <c r="F113" s="95">
        <v>2008</v>
      </c>
      <c r="G113" s="95">
        <v>2009</v>
      </c>
      <c r="H113" s="95">
        <v>2010</v>
      </c>
      <c r="I113" s="95">
        <v>2011</v>
      </c>
      <c r="J113" s="95">
        <v>2012</v>
      </c>
      <c r="K113" s="95">
        <v>2013</v>
      </c>
      <c r="L113" s="95">
        <v>2014</v>
      </c>
      <c r="M113" s="95">
        <v>2015</v>
      </c>
      <c r="N113" s="95">
        <v>2016</v>
      </c>
      <c r="O113" s="95">
        <v>2017</v>
      </c>
      <c r="P113" s="31"/>
    </row>
    <row r="114" spans="2:16" x14ac:dyDescent="0.25">
      <c r="B114" s="26"/>
      <c r="C114" s="195" t="s">
        <v>35</v>
      </c>
      <c r="D114" s="196"/>
      <c r="E114" s="107">
        <v>0.33152500515651973</v>
      </c>
      <c r="F114" s="107">
        <v>5.0274118620265096E-2</v>
      </c>
      <c r="G114" s="107">
        <v>2.6896888185895973E-2</v>
      </c>
      <c r="H114" s="107">
        <v>-5.0410769327103755E-2</v>
      </c>
      <c r="I114" s="107">
        <v>9.4124778547020727E-2</v>
      </c>
      <c r="J114" s="107">
        <v>0.2337888415821312</v>
      </c>
      <c r="K114" s="107">
        <v>0.16064368959436548</v>
      </c>
      <c r="L114" s="107">
        <v>7.8680960576940961E-2</v>
      </c>
      <c r="M114" s="107">
        <v>-7.5880405500737824E-3</v>
      </c>
      <c r="N114" s="107">
        <v>-2.3172594376479339E-2</v>
      </c>
      <c r="O114" s="107">
        <v>-4.4367451854655071E-2</v>
      </c>
      <c r="P114" s="31"/>
    </row>
    <row r="115" spans="2:16" x14ac:dyDescent="0.25">
      <c r="B115" s="26"/>
      <c r="C115" s="191" t="s">
        <v>38</v>
      </c>
      <c r="D115" s="192"/>
      <c r="E115" s="62">
        <v>0.38096915527146913</v>
      </c>
      <c r="F115" s="62">
        <v>0.16542103925638618</v>
      </c>
      <c r="G115" s="62">
        <v>-6.6561757529487231E-2</v>
      </c>
      <c r="H115" s="62">
        <v>-7.0005381246304066E-2</v>
      </c>
      <c r="I115" s="62">
        <v>0.18317023664358056</v>
      </c>
      <c r="J115" s="62">
        <v>9.3577915460882677E-2</v>
      </c>
      <c r="K115" s="62">
        <v>0.12983608546076297</v>
      </c>
      <c r="L115" s="62">
        <v>0.11374112089795463</v>
      </c>
      <c r="M115" s="62">
        <v>5.1582851819216735E-2</v>
      </c>
      <c r="N115" s="62">
        <v>-3.3185828848455889E-2</v>
      </c>
      <c r="O115" s="62">
        <v>-6.4334635600612256E-2</v>
      </c>
      <c r="P115" s="31"/>
    </row>
    <row r="116" spans="2:16" x14ac:dyDescent="0.25">
      <c r="B116" s="26"/>
      <c r="C116" s="189" t="s">
        <v>65</v>
      </c>
      <c r="D116" s="190"/>
      <c r="E116" s="62">
        <v>0.38738928996770761</v>
      </c>
      <c r="F116" s="62">
        <v>0.18545311276494103</v>
      </c>
      <c r="G116" s="62">
        <v>-0.12263962640795023</v>
      </c>
      <c r="H116" s="62">
        <v>-1.512075436610838E-2</v>
      </c>
      <c r="I116" s="62">
        <v>0.13436721700677001</v>
      </c>
      <c r="J116" s="62">
        <v>7.7523615159879045E-2</v>
      </c>
      <c r="K116" s="62">
        <v>0.11624015766062201</v>
      </c>
      <c r="L116" s="62">
        <v>7.251074752728015E-2</v>
      </c>
      <c r="M116" s="62">
        <v>-4.5627560199551831E-2</v>
      </c>
      <c r="N116" s="62">
        <v>7.727622936256795E-2</v>
      </c>
      <c r="O116" s="62">
        <v>-0.31213961590834516</v>
      </c>
      <c r="P116" s="31"/>
    </row>
    <row r="117" spans="2:16" x14ac:dyDescent="0.25">
      <c r="B117" s="26"/>
      <c r="C117" s="189" t="s">
        <v>66</v>
      </c>
      <c r="D117" s="190"/>
      <c r="E117" s="62">
        <v>0.19391354319586052</v>
      </c>
      <c r="F117" s="62">
        <v>0.35952672769367711</v>
      </c>
      <c r="G117" s="62">
        <v>0.1464831607467123</v>
      </c>
      <c r="H117" s="62">
        <v>-0.14401266607132024</v>
      </c>
      <c r="I117" s="62">
        <v>0.2580240462276151</v>
      </c>
      <c r="J117" s="62">
        <v>9.312673591284093E-2</v>
      </c>
      <c r="K117" s="62">
        <v>0.14753536185572313</v>
      </c>
      <c r="L117" s="62">
        <v>0.12756912010251842</v>
      </c>
      <c r="M117" s="62">
        <v>-0.14217407571696417</v>
      </c>
      <c r="N117" s="62">
        <v>5.9577097236776622E-2</v>
      </c>
      <c r="O117" s="62">
        <v>4.4934205672613636E-2</v>
      </c>
      <c r="P117" s="31"/>
    </row>
    <row r="118" spans="2:16" x14ac:dyDescent="0.25">
      <c r="B118" s="26"/>
      <c r="C118" s="191" t="s">
        <v>39</v>
      </c>
      <c r="D118" s="192"/>
      <c r="E118" s="62">
        <v>0.36330805345335726</v>
      </c>
      <c r="F118" s="62">
        <v>-9.5132239759431414E-2</v>
      </c>
      <c r="G118" s="62">
        <v>0.10541555936674096</v>
      </c>
      <c r="H118" s="62">
        <v>-5.9222296182771195E-2</v>
      </c>
      <c r="I118" s="62">
        <v>-4.4767645189543903E-2</v>
      </c>
      <c r="J118" s="62">
        <v>0.32553111820383585</v>
      </c>
      <c r="K118" s="62">
        <v>0.14686340185578817</v>
      </c>
      <c r="L118" s="62">
        <v>9.062201425613825E-2</v>
      </c>
      <c r="M118" s="62">
        <v>-2.1092030720072374E-3</v>
      </c>
      <c r="N118" s="62">
        <v>3.9558115423302009E-2</v>
      </c>
      <c r="O118" s="62">
        <v>-9.1104108849395793E-3</v>
      </c>
      <c r="P118" s="31"/>
    </row>
    <row r="119" spans="2:16" x14ac:dyDescent="0.25">
      <c r="B119" s="26"/>
      <c r="C119" s="191" t="s">
        <v>40</v>
      </c>
      <c r="D119" s="192"/>
      <c r="E119" s="62">
        <v>2.3614237105596292E-2</v>
      </c>
      <c r="F119" s="62">
        <v>9.0576932162339308E-2</v>
      </c>
      <c r="G119" s="62">
        <v>-8.4161443342169684E-2</v>
      </c>
      <c r="H119" s="62">
        <v>0.14165537136838502</v>
      </c>
      <c r="I119" s="62">
        <v>-0.12696574166197505</v>
      </c>
      <c r="J119" s="62">
        <v>2.9906412203577259E-2</v>
      </c>
      <c r="K119" s="62">
        <v>0.33269024460310526</v>
      </c>
      <c r="L119" s="62">
        <v>5.2513307793788933E-4</v>
      </c>
      <c r="M119" s="62">
        <v>8.4557651591818939E-3</v>
      </c>
      <c r="N119" s="62">
        <v>-1.145405492877849E-2</v>
      </c>
      <c r="O119" s="62">
        <v>5.5828939142633871E-2</v>
      </c>
      <c r="P119" s="31"/>
    </row>
    <row r="120" spans="2:16" x14ac:dyDescent="0.25">
      <c r="B120" s="26"/>
      <c r="C120" s="183" t="s">
        <v>48</v>
      </c>
      <c r="D120" s="184"/>
      <c r="E120" s="107">
        <v>0.55762274701265424</v>
      </c>
      <c r="F120" s="107">
        <v>1.8228220726671158</v>
      </c>
      <c r="G120" s="107">
        <v>-0.69495649661430536</v>
      </c>
      <c r="H120" s="107">
        <v>0.11328961243543367</v>
      </c>
      <c r="I120" s="107">
        <v>6.2677627522949697E-2</v>
      </c>
      <c r="J120" s="107">
        <v>-0.22639288727764728</v>
      </c>
      <c r="K120" s="107">
        <v>0.19823491512098212</v>
      </c>
      <c r="L120" s="107">
        <v>-0.16603335812194775</v>
      </c>
      <c r="M120" s="107">
        <v>0.34655544548811945</v>
      </c>
      <c r="N120" s="107">
        <v>-0.31282610668067778</v>
      </c>
      <c r="O120" s="107">
        <v>0.29866705713935504</v>
      </c>
      <c r="P120" s="31"/>
    </row>
    <row r="121" spans="2:16" x14ac:dyDescent="0.25">
      <c r="B121" s="26"/>
      <c r="C121" s="185" t="s">
        <v>67</v>
      </c>
      <c r="D121" s="186"/>
      <c r="E121" s="108">
        <v>0.38102913953182127</v>
      </c>
      <c r="F121" s="108">
        <v>0.48800045564853378</v>
      </c>
      <c r="G121" s="108">
        <v>-0.31127236808061054</v>
      </c>
      <c r="H121" s="108">
        <v>-1.6444402924695622E-2</v>
      </c>
      <c r="I121" s="108">
        <v>8.6739107730376741E-2</v>
      </c>
      <c r="J121" s="108">
        <v>0.12810362213539728</v>
      </c>
      <c r="K121" s="108">
        <v>0.16656397750010044</v>
      </c>
      <c r="L121" s="108">
        <v>3.9094275819992141E-2</v>
      </c>
      <c r="M121" s="108">
        <v>3.8391299796626477E-2</v>
      </c>
      <c r="N121" s="108">
        <v>-7.1939531186389516E-2</v>
      </c>
      <c r="O121" s="108">
        <v>-1.6037918864942879E-3</v>
      </c>
      <c r="P121" s="31"/>
    </row>
    <row r="122" spans="2:16" x14ac:dyDescent="0.25">
      <c r="B122" s="26"/>
      <c r="C122" s="180" t="s">
        <v>90</v>
      </c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31"/>
    </row>
    <row r="123" spans="2:16" x14ac:dyDescent="0.25">
      <c r="B123" s="26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31"/>
    </row>
    <row r="124" spans="2:16" x14ac:dyDescent="0.25">
      <c r="B124" s="28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32"/>
    </row>
    <row r="125" spans="2:16" x14ac:dyDescent="0.25">
      <c r="B125" s="23"/>
      <c r="C125" s="23"/>
    </row>
    <row r="126" spans="2:16" x14ac:dyDescent="0.25">
      <c r="B126" s="23"/>
      <c r="C126" s="23"/>
    </row>
    <row r="127" spans="2:16" x14ac:dyDescent="0.25">
      <c r="B127" s="68" t="s">
        <v>41</v>
      </c>
      <c r="C127" s="96"/>
      <c r="D127" s="96"/>
      <c r="E127" s="96"/>
      <c r="F127" s="96"/>
      <c r="G127" s="97"/>
      <c r="H127" s="97"/>
      <c r="I127" s="97"/>
      <c r="J127" s="97"/>
      <c r="K127" s="97"/>
      <c r="L127" s="97"/>
      <c r="M127" s="97"/>
      <c r="N127" s="97"/>
      <c r="O127" s="97"/>
      <c r="P127" s="30"/>
    </row>
    <row r="128" spans="2:16" ht="15" customHeight="1" x14ac:dyDescent="0.25">
      <c r="B128" s="101"/>
      <c r="C128" s="187" t="str">
        <f>+CONCATENATE("En el año ",D153," el número de contribuyentes activos ascendió a ",FIXED(F153,1)," creciendo  ",FIXED(G153*100,1),"% y una participación respecto al total a nivel nacional de  ",FIXED(H153*100,1),"%")</f>
        <v>En el año 2017 el número de contribuyentes activos ascendió a 1,211.1 creciendo  8.7% y una participación respecto al total a nivel nacional de  13.7%</v>
      </c>
      <c r="D128" s="187"/>
      <c r="E128" s="187"/>
      <c r="F128" s="187"/>
      <c r="G128" s="187"/>
      <c r="H128" s="187"/>
      <c r="I128" s="187"/>
      <c r="J128" s="187"/>
      <c r="K128" s="187"/>
      <c r="L128" s="187"/>
      <c r="M128" s="187"/>
      <c r="N128" s="187"/>
      <c r="O128" s="187"/>
      <c r="P128" s="31"/>
    </row>
    <row r="129" spans="2:16" x14ac:dyDescent="0.25">
      <c r="B129" s="101"/>
      <c r="C129" s="187"/>
      <c r="D129" s="187"/>
      <c r="E129" s="187"/>
      <c r="F129" s="187"/>
      <c r="G129" s="187"/>
      <c r="H129" s="187"/>
      <c r="I129" s="187"/>
      <c r="J129" s="187"/>
      <c r="K129" s="187"/>
      <c r="L129" s="187"/>
      <c r="M129" s="187"/>
      <c r="N129" s="187"/>
      <c r="O129" s="187"/>
      <c r="P129" s="31"/>
    </row>
    <row r="130" spans="2:16" x14ac:dyDescent="0.25">
      <c r="B130" s="17"/>
      <c r="C130" s="6"/>
      <c r="D130" s="6"/>
      <c r="E130" s="6"/>
      <c r="K130" s="6"/>
      <c r="L130" s="6"/>
      <c r="M130" s="6"/>
      <c r="N130" s="6"/>
      <c r="O130" s="6"/>
      <c r="P130" s="31"/>
    </row>
    <row r="131" spans="2:16" x14ac:dyDescent="0.25">
      <c r="B131" s="17"/>
      <c r="D131" s="178" t="s">
        <v>91</v>
      </c>
      <c r="E131" s="178"/>
      <c r="F131" s="178"/>
      <c r="G131" s="178"/>
      <c r="H131" s="178"/>
      <c r="P131" s="31"/>
    </row>
    <row r="132" spans="2:16" ht="15" customHeight="1" x14ac:dyDescent="0.25">
      <c r="B132" s="17"/>
      <c r="D132" s="179" t="s">
        <v>78</v>
      </c>
      <c r="E132" s="179"/>
      <c r="F132" s="179"/>
      <c r="G132" s="179"/>
      <c r="H132" s="179"/>
      <c r="J132" s="188" t="s">
        <v>113</v>
      </c>
      <c r="K132" s="188"/>
      <c r="L132" s="188"/>
      <c r="M132" s="188"/>
      <c r="N132" s="188"/>
      <c r="P132" s="31"/>
    </row>
    <row r="133" spans="2:16" x14ac:dyDescent="0.25">
      <c r="B133" s="17"/>
      <c r="D133" s="86" t="s">
        <v>75</v>
      </c>
      <c r="E133" s="86" t="s">
        <v>76</v>
      </c>
      <c r="F133" s="86" t="s">
        <v>8</v>
      </c>
      <c r="G133" s="86" t="s">
        <v>79</v>
      </c>
      <c r="H133" s="86" t="s">
        <v>80</v>
      </c>
      <c r="J133" s="100"/>
      <c r="K133" s="100"/>
      <c r="L133" s="154" t="s">
        <v>42</v>
      </c>
      <c r="M133" s="100"/>
      <c r="N133" s="100"/>
      <c r="P133" s="31"/>
    </row>
    <row r="134" spans="2:16" x14ac:dyDescent="0.25">
      <c r="B134" s="17"/>
      <c r="D134" s="138">
        <v>1998</v>
      </c>
      <c r="E134" s="79">
        <v>1907.1309999999996</v>
      </c>
      <c r="F134" s="79">
        <f>+Áncash!H113+Apurímac!H113+Ayacucho!H113+Huancavelica!H113+Huánuco!H113+Ica!H113+Junín!H113+Pasco!H113</f>
        <v>241.21799999999999</v>
      </c>
      <c r="G134" s="62"/>
      <c r="H134" s="62"/>
      <c r="J134" s="155" t="s">
        <v>1</v>
      </c>
      <c r="K134" s="156" t="s">
        <v>43</v>
      </c>
      <c r="L134" s="155" t="s">
        <v>6</v>
      </c>
      <c r="M134" s="86" t="s">
        <v>93</v>
      </c>
      <c r="N134" s="86" t="s">
        <v>94</v>
      </c>
      <c r="P134" s="31"/>
    </row>
    <row r="135" spans="2:16" x14ac:dyDescent="0.25">
      <c r="B135" s="17"/>
      <c r="D135" s="138">
        <v>1999</v>
      </c>
      <c r="E135" s="79">
        <v>1777.9380000000001</v>
      </c>
      <c r="F135" s="79">
        <f>+Áncash!H114+Apurímac!H114+Ayacucho!H114+Huancavelica!H114+Huánuco!H114+Ica!H114+Junín!H114+Pasco!H114</f>
        <v>192.71899999999999</v>
      </c>
      <c r="G135" s="62">
        <f>+F135/F134-1</f>
        <v>-0.2010587932907163</v>
      </c>
      <c r="H135" s="62">
        <f>+F135/E135</f>
        <v>0.10839466843050768</v>
      </c>
      <c r="J135" s="143" t="s">
        <v>102</v>
      </c>
      <c r="K135" s="52">
        <f>+Áncash!H132</f>
        <v>240.74299999999999</v>
      </c>
      <c r="L135" s="62">
        <f t="shared" ref="L135:L143" si="18">+K135/$K$143</f>
        <v>0.19878290953979283</v>
      </c>
      <c r="M135" s="52">
        <f>+Áncash!G13/1000</f>
        <v>329.62699592999996</v>
      </c>
      <c r="N135" s="62">
        <f t="shared" ref="N135:N143" si="19">+M135/M$143</f>
        <v>0.17193469049765386</v>
      </c>
      <c r="P135" s="31"/>
    </row>
    <row r="136" spans="2:16" x14ac:dyDescent="0.25">
      <c r="B136" s="17"/>
      <c r="D136" s="138">
        <v>2000</v>
      </c>
      <c r="E136" s="79">
        <v>1971.741</v>
      </c>
      <c r="F136" s="79">
        <f>+Áncash!H115+Apurímac!H115+Ayacucho!H115+Huancavelica!H115+Huánuco!H115+Ica!H115+Junín!H115+Pasco!H115</f>
        <v>201.77200000000002</v>
      </c>
      <c r="G136" s="62">
        <f t="shared" ref="G136:G153" si="20">+F136/F135-1</f>
        <v>4.6975129592826903E-2</v>
      </c>
      <c r="H136" s="62">
        <f t="shared" ref="H136:H153" si="21">+F136/E136</f>
        <v>0.10233189856071362</v>
      </c>
      <c r="J136" s="143" t="s">
        <v>103</v>
      </c>
      <c r="K136" s="52">
        <f>+Apurímac!H132</f>
        <v>77.569999999999993</v>
      </c>
      <c r="L136" s="62">
        <f t="shared" si="18"/>
        <v>6.4050004747808781E-2</v>
      </c>
      <c r="M136" s="52">
        <f>+Apurímac!G13/1000</f>
        <v>80.397659499999975</v>
      </c>
      <c r="N136" s="62">
        <f t="shared" si="19"/>
        <v>4.1935723935074047E-2</v>
      </c>
      <c r="P136" s="31"/>
    </row>
    <row r="137" spans="2:16" x14ac:dyDescent="0.25">
      <c r="B137" s="17"/>
      <c r="D137" s="138">
        <v>2001</v>
      </c>
      <c r="E137" s="79">
        <v>2181.5149999999999</v>
      </c>
      <c r="F137" s="79">
        <f>+Áncash!H116+Apurímac!H116+Ayacucho!H116+Huancavelica!H116+Huánuco!H116+Ica!H116+Junín!H116+Pasco!H116</f>
        <v>223.911</v>
      </c>
      <c r="G137" s="62">
        <f t="shared" si="20"/>
        <v>0.10972285550026761</v>
      </c>
      <c r="H137" s="62">
        <f t="shared" si="21"/>
        <v>0.10264013770246824</v>
      </c>
      <c r="J137" s="143" t="s">
        <v>104</v>
      </c>
      <c r="K137" s="52">
        <f>+Ayacucho!H132</f>
        <v>118.72799999999999</v>
      </c>
      <c r="L137" s="62">
        <f t="shared" si="18"/>
        <v>9.8034407163824167E-2</v>
      </c>
      <c r="M137" s="52">
        <f>+Ayacucho!G13/1000</f>
        <v>122.12965381999999</v>
      </c>
      <c r="N137" s="62">
        <f t="shared" si="19"/>
        <v>6.3703290353641237E-2</v>
      </c>
      <c r="P137" s="31"/>
    </row>
    <row r="138" spans="2:16" x14ac:dyDescent="0.25">
      <c r="B138" s="17"/>
      <c r="D138" s="138">
        <v>2002</v>
      </c>
      <c r="E138" s="79">
        <v>2421.1780000000003</v>
      </c>
      <c r="F138" s="79">
        <f>+Áncash!H117+Apurímac!H117+Ayacucho!H117+Huancavelica!H117+Huánuco!H117+Ica!H117+Junín!H117+Pasco!H117</f>
        <v>252.34299999999999</v>
      </c>
      <c r="G138" s="62">
        <f t="shared" si="20"/>
        <v>0.12697902291535468</v>
      </c>
      <c r="H138" s="62">
        <f t="shared" si="21"/>
        <v>0.1042232334838661</v>
      </c>
      <c r="J138" s="143" t="s">
        <v>105</v>
      </c>
      <c r="K138" s="52">
        <f>+Huancavelica!H132</f>
        <v>57.052</v>
      </c>
      <c r="L138" s="62">
        <f t="shared" si="18"/>
        <v>4.7108171598195005E-2</v>
      </c>
      <c r="M138" s="52">
        <f>+Huancavelica!G13/1000</f>
        <v>34.02911108</v>
      </c>
      <c r="N138" s="62">
        <f t="shared" si="19"/>
        <v>1.7749713323518455E-2</v>
      </c>
      <c r="P138" s="31"/>
    </row>
    <row r="139" spans="2:16" x14ac:dyDescent="0.25">
      <c r="B139" s="17"/>
      <c r="D139" s="138">
        <v>2003</v>
      </c>
      <c r="E139" s="79">
        <v>2675.5149999999999</v>
      </c>
      <c r="F139" s="79">
        <f>+Áncash!H118+Apurímac!H118+Ayacucho!H118+Huancavelica!H118+Huánuco!H118+Ica!H118+Junín!H118+Pasco!H118</f>
        <v>286.63499999999999</v>
      </c>
      <c r="G139" s="62">
        <f t="shared" si="20"/>
        <v>0.13589439770471157</v>
      </c>
      <c r="H139" s="62">
        <f t="shared" si="21"/>
        <v>0.10713264549068123</v>
      </c>
      <c r="J139" s="143" t="s">
        <v>106</v>
      </c>
      <c r="K139" s="52">
        <f>+Huánuco!H132</f>
        <v>143.41200000000001</v>
      </c>
      <c r="L139" s="62">
        <f t="shared" si="18"/>
        <v>0.11841613098998006</v>
      </c>
      <c r="M139" s="52">
        <f>+Huánuco!G13/1000</f>
        <v>115.93526471999999</v>
      </c>
      <c r="N139" s="62">
        <f t="shared" si="19"/>
        <v>6.0472273519823684E-2</v>
      </c>
      <c r="P139" s="31"/>
    </row>
    <row r="140" spans="2:16" x14ac:dyDescent="0.25">
      <c r="B140" s="17"/>
      <c r="D140" s="138">
        <v>2004</v>
      </c>
      <c r="E140" s="79">
        <v>2917.98</v>
      </c>
      <c r="F140" s="79">
        <f>+Áncash!H119+Apurímac!H119+Ayacucho!H119+Huancavelica!H119+Huánuco!H119+Ica!H119+Junín!H119+Pasco!H119</f>
        <v>316.041</v>
      </c>
      <c r="G140" s="62">
        <f t="shared" si="20"/>
        <v>0.10259040242817519</v>
      </c>
      <c r="H140" s="62">
        <f t="shared" si="21"/>
        <v>0.10830814467542615</v>
      </c>
      <c r="J140" s="143" t="s">
        <v>107</v>
      </c>
      <c r="K140" s="52">
        <f>+Ica!H132</f>
        <v>218.673</v>
      </c>
      <c r="L140" s="62">
        <f t="shared" si="18"/>
        <v>0.18055958087169768</v>
      </c>
      <c r="M140" s="52">
        <f>+Ica!G13/1000</f>
        <v>687.91139556999997</v>
      </c>
      <c r="N140" s="62">
        <f t="shared" si="19"/>
        <v>0.35881719139367546</v>
      </c>
      <c r="P140" s="31"/>
    </row>
    <row r="141" spans="2:16" x14ac:dyDescent="0.25">
      <c r="B141" s="17"/>
      <c r="D141" s="138">
        <v>2005</v>
      </c>
      <c r="E141" s="79">
        <v>3283.3780000000006</v>
      </c>
      <c r="F141" s="79">
        <f>+Áncash!H120+Apurímac!H120+Ayacucho!H120+Huancavelica!H120+Huánuco!H120+Ica!H120+Junín!H120+Pasco!H120</f>
        <v>363.80199999999996</v>
      </c>
      <c r="G141" s="62">
        <f t="shared" si="20"/>
        <v>0.15112279735857048</v>
      </c>
      <c r="H141" s="62">
        <f t="shared" si="21"/>
        <v>0.11080113224855619</v>
      </c>
      <c r="J141" s="143" t="s">
        <v>108</v>
      </c>
      <c r="K141" s="52">
        <f>+Junín!H132</f>
        <v>299.11200000000002</v>
      </c>
      <c r="L141" s="62">
        <f t="shared" si="18"/>
        <v>0.24697853577577134</v>
      </c>
      <c r="M141" s="52">
        <f>+Junín!G13/1000</f>
        <v>459.84274349999998</v>
      </c>
      <c r="N141" s="62">
        <f t="shared" si="19"/>
        <v>0.23985571800088376</v>
      </c>
      <c r="P141" s="31"/>
    </row>
    <row r="142" spans="2:16" x14ac:dyDescent="0.25">
      <c r="B142" s="17"/>
      <c r="D142" s="138">
        <v>2006</v>
      </c>
      <c r="E142" s="79">
        <v>3482.0789999999997</v>
      </c>
      <c r="F142" s="79">
        <f>+Áncash!H121+Apurímac!H121+Ayacucho!H121+Huancavelica!H121+Huánuco!H121+Ica!H121+Junín!H121+Pasco!H121</f>
        <v>377.46899999999999</v>
      </c>
      <c r="G142" s="62">
        <f t="shared" si="20"/>
        <v>3.7567138168564274E-2</v>
      </c>
      <c r="H142" s="62">
        <f t="shared" si="21"/>
        <v>0.10840334179666804</v>
      </c>
      <c r="J142" s="144" t="s">
        <v>109</v>
      </c>
      <c r="K142" s="52">
        <f>+Pasco!H132</f>
        <v>55.795000000000002</v>
      </c>
      <c r="L142" s="62">
        <f t="shared" si="18"/>
        <v>4.6070259312930142E-2</v>
      </c>
      <c r="M142" s="52">
        <f>+Pasco!G13/1000</f>
        <v>87.291158180000011</v>
      </c>
      <c r="N142" s="62">
        <f t="shared" si="19"/>
        <v>4.5531398975729664E-2</v>
      </c>
      <c r="P142" s="31"/>
    </row>
    <row r="143" spans="2:16" x14ac:dyDescent="0.25">
      <c r="B143" s="17"/>
      <c r="D143" s="138">
        <v>2007</v>
      </c>
      <c r="E143" s="79">
        <v>3898.12</v>
      </c>
      <c r="F143" s="79">
        <f>+Áncash!H122+Apurímac!H122+Ayacucho!H122+Huancavelica!H122+Huánuco!H122+Ica!H122+Junín!H122+Pasco!H122</f>
        <v>434.46199999999999</v>
      </c>
      <c r="G143" s="62">
        <f t="shared" si="20"/>
        <v>0.15098723338870212</v>
      </c>
      <c r="H143" s="62">
        <f t="shared" si="21"/>
        <v>0.11145423947954398</v>
      </c>
      <c r="J143" s="160" t="s">
        <v>8</v>
      </c>
      <c r="K143" s="102">
        <f>SUM(K135:K142)</f>
        <v>1211.085</v>
      </c>
      <c r="L143" s="107">
        <f t="shared" si="18"/>
        <v>1</v>
      </c>
      <c r="M143" s="102">
        <f>SUM(M135:M142)</f>
        <v>1917.1639822999996</v>
      </c>
      <c r="N143" s="107">
        <f t="shared" si="19"/>
        <v>1</v>
      </c>
      <c r="P143" s="31"/>
    </row>
    <row r="144" spans="2:16" x14ac:dyDescent="0.25">
      <c r="B144" s="17"/>
      <c r="D144" s="138">
        <v>2008</v>
      </c>
      <c r="E144" s="79">
        <v>4309.1000000000004</v>
      </c>
      <c r="F144" s="79">
        <f>+Áncash!H123+Apurímac!H123+Ayacucho!H123+Huancavelica!H123+Huánuco!H123+Ica!H123+Junín!H123+Pasco!H123</f>
        <v>491.23399999999998</v>
      </c>
      <c r="G144" s="62">
        <f t="shared" si="20"/>
        <v>0.13067195750146166</v>
      </c>
      <c r="H144" s="62">
        <f t="shared" si="21"/>
        <v>0.11399921097212874</v>
      </c>
      <c r="P144" s="31"/>
    </row>
    <row r="145" spans="2:16" x14ac:dyDescent="0.25">
      <c r="B145" s="17"/>
      <c r="D145" s="138">
        <v>2009</v>
      </c>
      <c r="E145" s="79">
        <v>4689.0369999999994</v>
      </c>
      <c r="F145" s="79">
        <f>+Áncash!H124+Apurímac!H124+Ayacucho!H124+Huancavelica!H124+Huánuco!H124+Ica!H124+Junín!H124+Pasco!H124</f>
        <v>549.072</v>
      </c>
      <c r="G145" s="62">
        <f t="shared" si="20"/>
        <v>0.11774022156446828</v>
      </c>
      <c r="H145" s="62">
        <f t="shared" si="21"/>
        <v>0.11709696468592594</v>
      </c>
      <c r="P145" s="31"/>
    </row>
    <row r="146" spans="2:16" x14ac:dyDescent="0.25">
      <c r="B146" s="17"/>
      <c r="D146" s="138">
        <v>2010</v>
      </c>
      <c r="E146" s="79">
        <v>5116.8109999999988</v>
      </c>
      <c r="F146" s="79">
        <f>+Áncash!H125+Apurímac!H125+Ayacucho!H125+Huancavelica!H125+Huánuco!H125+Ica!H125+Junín!H125+Pasco!H125</f>
        <v>610.30000000000007</v>
      </c>
      <c r="G146" s="62">
        <f t="shared" si="20"/>
        <v>0.11151178716088239</v>
      </c>
      <c r="H146" s="62">
        <f t="shared" si="21"/>
        <v>0.11927350844109744</v>
      </c>
      <c r="J146" s="100" t="s">
        <v>95</v>
      </c>
      <c r="K146" s="124"/>
      <c r="L146" s="124"/>
      <c r="M146" s="124"/>
      <c r="N146" s="100"/>
      <c r="P146" s="31"/>
    </row>
    <row r="147" spans="2:16" x14ac:dyDescent="0.25">
      <c r="B147" s="17"/>
      <c r="D147" s="138">
        <v>2011</v>
      </c>
      <c r="E147" s="79">
        <v>5623.4490000000005</v>
      </c>
      <c r="F147" s="79">
        <f>+Áncash!H126+Apurímac!H126+Ayacucho!H126+Huancavelica!H126+Huánuco!H126+Ica!H126+Junín!H126+Pasco!H126</f>
        <v>693.48099999999999</v>
      </c>
      <c r="G147" s="62">
        <f t="shared" si="20"/>
        <v>0.13629526462395525</v>
      </c>
      <c r="H147" s="62">
        <f t="shared" si="21"/>
        <v>0.12331951441188493</v>
      </c>
      <c r="J147" s="124"/>
      <c r="K147" s="161" t="s">
        <v>44</v>
      </c>
      <c r="L147" s="162"/>
      <c r="M147" s="163">
        <f>+E153</f>
        <v>8841.7419999999984</v>
      </c>
      <c r="N147" s="124"/>
      <c r="P147" s="31"/>
    </row>
    <row r="148" spans="2:16" x14ac:dyDescent="0.25">
      <c r="B148" s="17"/>
      <c r="D148" s="138">
        <v>2012</v>
      </c>
      <c r="E148" s="79">
        <v>6167.0460000000003</v>
      </c>
      <c r="F148" s="79">
        <f>+Áncash!H127+Apurímac!H127+Ayacucho!H127+Huancavelica!H127+Huánuco!H127+Ica!H127+Junín!H127+Pasco!H127</f>
        <v>787.32500000000005</v>
      </c>
      <c r="G148" s="62">
        <f t="shared" si="20"/>
        <v>0.13532310185859453</v>
      </c>
      <c r="H148" s="62">
        <f t="shared" si="21"/>
        <v>0.12766647111112842</v>
      </c>
      <c r="J148" s="124"/>
      <c r="K148" s="161" t="s">
        <v>45</v>
      </c>
      <c r="L148" s="162"/>
      <c r="M148" s="62">
        <f>+K143/M147</f>
        <v>0.13697357375956007</v>
      </c>
      <c r="N148" s="124"/>
      <c r="P148" s="31"/>
    </row>
    <row r="149" spans="2:16" x14ac:dyDescent="0.25">
      <c r="B149" s="17"/>
      <c r="D149" s="138">
        <v>2013</v>
      </c>
      <c r="E149" s="79">
        <v>6651.9989999999989</v>
      </c>
      <c r="F149" s="79">
        <f>+Áncash!H128+Apurímac!H128+Ayacucho!H128+Huancavelica!H128+Huánuco!H128+Ica!H128+Junín!H128+Pasco!H128</f>
        <v>860.48399999999992</v>
      </c>
      <c r="G149" s="62">
        <f t="shared" si="20"/>
        <v>9.2920966563998286E-2</v>
      </c>
      <c r="H149" s="62">
        <f t="shared" si="21"/>
        <v>0.1293572052551421</v>
      </c>
      <c r="J149" s="124"/>
      <c r="K149" s="124"/>
      <c r="L149" s="124"/>
      <c r="M149" s="124"/>
      <c r="N149" s="124"/>
      <c r="P149" s="31"/>
    </row>
    <row r="150" spans="2:16" x14ac:dyDescent="0.25">
      <c r="B150" s="17"/>
      <c r="D150" s="138">
        <v>2014</v>
      </c>
      <c r="E150" s="79">
        <v>7112.3010000000004</v>
      </c>
      <c r="F150" s="79">
        <f>+Áncash!H129+Apurímac!H129+Ayacucho!H129+Huancavelica!H129+Huánuco!H129+Ica!H129+Junín!H129+Pasco!H129</f>
        <v>932.62599999999998</v>
      </c>
      <c r="G150" s="62">
        <f t="shared" si="20"/>
        <v>8.3838862779552104E-2</v>
      </c>
      <c r="H150" s="62">
        <f t="shared" si="21"/>
        <v>0.1311285897489434</v>
      </c>
      <c r="J150" s="124" t="s">
        <v>114</v>
      </c>
      <c r="K150" s="124"/>
      <c r="L150" s="124"/>
      <c r="M150" s="124"/>
      <c r="N150" s="124"/>
      <c r="P150" s="31"/>
    </row>
    <row r="151" spans="2:16" x14ac:dyDescent="0.25">
      <c r="B151" s="17"/>
      <c r="D151" s="138">
        <v>2015</v>
      </c>
      <c r="E151" s="79">
        <v>7670.4990000000007</v>
      </c>
      <c r="F151" s="79">
        <f>+Áncash!H130+Apurímac!H130+Ayacucho!H130+Huancavelica!H130+Huánuco!H130+Ica!H130+Junín!H130+Pasco!H130</f>
        <v>1023.8259999999999</v>
      </c>
      <c r="G151" s="62">
        <f t="shared" si="20"/>
        <v>9.7788395348188839E-2</v>
      </c>
      <c r="H151" s="62">
        <f t="shared" si="21"/>
        <v>0.13347580124839334</v>
      </c>
      <c r="J151" s="124"/>
      <c r="K151" s="161" t="s">
        <v>97</v>
      </c>
      <c r="L151" s="162"/>
      <c r="M151" s="163">
        <v>81224.170122520227</v>
      </c>
      <c r="N151" s="124"/>
      <c r="O151" s="5" t="s">
        <v>115</v>
      </c>
      <c r="P151" s="31"/>
    </row>
    <row r="152" spans="2:16" x14ac:dyDescent="0.25">
      <c r="B152" s="17"/>
      <c r="D152" s="138">
        <v>2016</v>
      </c>
      <c r="E152" s="79">
        <v>8231.9619999999995</v>
      </c>
      <c r="F152" s="79">
        <f>+Áncash!H131+Apurímac!H131+Ayacucho!H131+Huancavelica!H131+Huánuco!H131+Ica!H131+Junín!H131+Pasco!H131</f>
        <v>1113.8420000000001</v>
      </c>
      <c r="G152" s="62">
        <f t="shared" si="20"/>
        <v>8.7921189733412008E-2</v>
      </c>
      <c r="H152" s="62">
        <f t="shared" si="21"/>
        <v>0.13530698999825316</v>
      </c>
      <c r="J152" s="124"/>
      <c r="K152" s="161" t="s">
        <v>45</v>
      </c>
      <c r="L152" s="162"/>
      <c r="M152" s="62">
        <f>+M143/M151</f>
        <v>2.3603368054214768E-2</v>
      </c>
      <c r="N152" s="124"/>
      <c r="P152" s="31"/>
    </row>
    <row r="153" spans="2:16" x14ac:dyDescent="0.25">
      <c r="B153" s="17"/>
      <c r="D153" s="138">
        <v>2017</v>
      </c>
      <c r="E153" s="79">
        <v>8841.7419999999984</v>
      </c>
      <c r="F153" s="79">
        <f>+Áncash!H132+Apurímac!H132+Ayacucho!H132+Huancavelica!H132+Huánuco!H132+Ica!H132+Junín!H132+Pasco!H132</f>
        <v>1211.085</v>
      </c>
      <c r="G153" s="62">
        <f t="shared" si="20"/>
        <v>8.7304123924218935E-2</v>
      </c>
      <c r="H153" s="62">
        <f t="shared" si="21"/>
        <v>0.13697357375956007</v>
      </c>
      <c r="J153" s="124"/>
      <c r="K153" s="124"/>
      <c r="L153" s="124"/>
      <c r="M153" s="124"/>
      <c r="N153" s="124"/>
      <c r="P153" s="31"/>
    </row>
    <row r="154" spans="2:16" x14ac:dyDescent="0.25">
      <c r="B154" s="17"/>
      <c r="D154" s="177" t="s">
        <v>92</v>
      </c>
      <c r="E154" s="177"/>
      <c r="F154" s="177"/>
      <c r="G154" s="177"/>
      <c r="H154" s="177"/>
      <c r="J154" s="124" t="s">
        <v>96</v>
      </c>
      <c r="K154" s="124"/>
      <c r="L154" s="124"/>
      <c r="M154" s="124"/>
      <c r="N154" s="124"/>
      <c r="P154" s="31"/>
    </row>
    <row r="155" spans="2:16" x14ac:dyDescent="0.25">
      <c r="B155" s="17"/>
      <c r="C155" s="6"/>
      <c r="D155" s="6"/>
      <c r="E155" s="6"/>
      <c r="F155" s="6"/>
      <c r="J155" s="124"/>
      <c r="K155" s="161" t="s">
        <v>100</v>
      </c>
      <c r="L155" s="162"/>
      <c r="M155" s="163">
        <v>10327.966945059999</v>
      </c>
      <c r="N155" s="124"/>
      <c r="P155" s="31"/>
    </row>
    <row r="156" spans="2:16" x14ac:dyDescent="0.25">
      <c r="B156" s="17"/>
      <c r="C156" s="6"/>
      <c r="D156" s="6"/>
      <c r="E156" s="6"/>
      <c r="F156" s="6"/>
      <c r="J156" s="124"/>
      <c r="K156" s="161" t="s">
        <v>45</v>
      </c>
      <c r="L156" s="162"/>
      <c r="M156" s="62">
        <f>+M143/M155</f>
        <v>0.18562840029392272</v>
      </c>
      <c r="N156" s="124"/>
      <c r="P156" s="31"/>
    </row>
    <row r="157" spans="2:16" x14ac:dyDescent="0.25">
      <c r="B157" s="17"/>
      <c r="C157" s="6"/>
      <c r="D157" s="6"/>
      <c r="E157" s="6"/>
      <c r="F157" s="6"/>
      <c r="P157" s="31"/>
    </row>
    <row r="158" spans="2:16" x14ac:dyDescent="0.25">
      <c r="B158" s="18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32"/>
    </row>
  </sheetData>
  <sortState ref="R56:U65">
    <sortCondition descending="1" ref="U56:U65"/>
  </sortState>
  <mergeCells count="93">
    <mergeCell ref="D77:F77"/>
    <mergeCell ref="D78:M78"/>
    <mergeCell ref="C86:D86"/>
    <mergeCell ref="C87:D87"/>
    <mergeCell ref="D66:F66"/>
    <mergeCell ref="D67:F67"/>
    <mergeCell ref="D68:F68"/>
    <mergeCell ref="D72:F72"/>
    <mergeCell ref="D73:F73"/>
    <mergeCell ref="D74:F74"/>
    <mergeCell ref="D75:F75"/>
    <mergeCell ref="D76:F76"/>
    <mergeCell ref="D60:F60"/>
    <mergeCell ref="D61:F61"/>
    <mergeCell ref="D69:F69"/>
    <mergeCell ref="D70:F70"/>
    <mergeCell ref="D71:F71"/>
    <mergeCell ref="D62:F62"/>
    <mergeCell ref="D63:F63"/>
    <mergeCell ref="D64:F64"/>
    <mergeCell ref="D65:F65"/>
    <mergeCell ref="D55:F55"/>
    <mergeCell ref="D56:F56"/>
    <mergeCell ref="D57:F57"/>
    <mergeCell ref="D58:F58"/>
    <mergeCell ref="D59:F59"/>
    <mergeCell ref="E42:N42"/>
    <mergeCell ref="D51:M51"/>
    <mergeCell ref="D52:F53"/>
    <mergeCell ref="G52:H52"/>
    <mergeCell ref="I52:J52"/>
    <mergeCell ref="K52:L52"/>
    <mergeCell ref="C48:O50"/>
    <mergeCell ref="B1:P1"/>
    <mergeCell ref="C7:O8"/>
    <mergeCell ref="C27:O29"/>
    <mergeCell ref="F11:F12"/>
    <mergeCell ref="G11:H11"/>
    <mergeCell ref="I11:J11"/>
    <mergeCell ref="K11:L11"/>
    <mergeCell ref="F22:M22"/>
    <mergeCell ref="F9:M10"/>
    <mergeCell ref="J32:K32"/>
    <mergeCell ref="L32:M32"/>
    <mergeCell ref="E30:N31"/>
    <mergeCell ref="C84:O84"/>
    <mergeCell ref="C85:O85"/>
    <mergeCell ref="E34:G34"/>
    <mergeCell ref="E35:G35"/>
    <mergeCell ref="E36:G36"/>
    <mergeCell ref="E32:G33"/>
    <mergeCell ref="H32:I32"/>
    <mergeCell ref="D54:F54"/>
    <mergeCell ref="E37:G37"/>
    <mergeCell ref="E38:G38"/>
    <mergeCell ref="E39:G39"/>
    <mergeCell ref="E40:G40"/>
    <mergeCell ref="E41:G41"/>
    <mergeCell ref="C88:D88"/>
    <mergeCell ref="C89:D89"/>
    <mergeCell ref="C90:D90"/>
    <mergeCell ref="C91:D91"/>
    <mergeCell ref="C92:D92"/>
    <mergeCell ref="C93:D93"/>
    <mergeCell ref="C94:D94"/>
    <mergeCell ref="C100:D100"/>
    <mergeCell ref="C101:D101"/>
    <mergeCell ref="C102:D102"/>
    <mergeCell ref="C98:O98"/>
    <mergeCell ref="C99:O99"/>
    <mergeCell ref="C108:D108"/>
    <mergeCell ref="C113:D113"/>
    <mergeCell ref="C114:D114"/>
    <mergeCell ref="C115:D115"/>
    <mergeCell ref="C116:D116"/>
    <mergeCell ref="C103:D103"/>
    <mergeCell ref="C104:D104"/>
    <mergeCell ref="C105:D105"/>
    <mergeCell ref="C106:D106"/>
    <mergeCell ref="C107:D107"/>
    <mergeCell ref="D154:H154"/>
    <mergeCell ref="D131:H131"/>
    <mergeCell ref="D132:H132"/>
    <mergeCell ref="C122:O122"/>
    <mergeCell ref="C111:O111"/>
    <mergeCell ref="C112:O112"/>
    <mergeCell ref="C120:D120"/>
    <mergeCell ref="C121:D121"/>
    <mergeCell ref="C128:O129"/>
    <mergeCell ref="J132:N132"/>
    <mergeCell ref="C117:D117"/>
    <mergeCell ref="C118:D118"/>
    <mergeCell ref="C119:D119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135"/>
  <sheetViews>
    <sheetView zoomScaleNormal="100" zoomScalePageLayoutView="40" workbookViewId="0">
      <selection activeCell="B1" sqref="B1:O2"/>
    </sheetView>
  </sheetViews>
  <sheetFormatPr baseColWidth="10" defaultColWidth="0" defaultRowHeight="15" x14ac:dyDescent="0.25"/>
  <cols>
    <col min="1" max="1" width="11.7109375" style="1" customWidth="1"/>
    <col min="2" max="15" width="11.7109375" style="5" customWidth="1"/>
    <col min="16" max="16" width="11.7109375" style="1" customWidth="1"/>
    <col min="17" max="16384" width="11.42578125" style="1" hidden="1"/>
  </cols>
  <sheetData>
    <row r="1" spans="1:16" ht="15" customHeight="1" x14ac:dyDescent="0.25">
      <c r="B1" s="234" t="s">
        <v>118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13"/>
    </row>
    <row r="2" spans="1:16" ht="15" customHeight="1" x14ac:dyDescent="0.25"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13"/>
    </row>
    <row r="3" spans="1:16" x14ac:dyDescent="0.25">
      <c r="B3" s="69" t="str">
        <f>+B6</f>
        <v>1. Recaudación Tributos Internos (Soles)</v>
      </c>
      <c r="C3" s="70"/>
      <c r="D3" s="70"/>
      <c r="E3" s="70"/>
      <c r="F3" s="70"/>
      <c r="G3" s="70"/>
      <c r="H3" s="70"/>
      <c r="I3" s="69"/>
      <c r="J3" s="69" t="str">
        <f>+B72</f>
        <v>3. Recaudación Tributos Internos - Detalle de cargas Tributarias</v>
      </c>
      <c r="K3" s="70"/>
      <c r="L3" s="70"/>
      <c r="M3" s="42"/>
      <c r="N3" s="42"/>
      <c r="O3" s="42"/>
      <c r="P3" s="7"/>
    </row>
    <row r="4" spans="1:16" x14ac:dyDescent="0.25">
      <c r="B4" s="69" t="str">
        <f>+B28</f>
        <v>2. Ingresos Tributarios recaudados por la SUNAT  2007-2017, en soles</v>
      </c>
      <c r="C4" s="69"/>
      <c r="D4" s="69"/>
      <c r="E4" s="69"/>
      <c r="F4" s="69"/>
      <c r="G4" s="69"/>
      <c r="H4" s="71"/>
      <c r="I4" s="69"/>
      <c r="J4" s="69" t="str">
        <f>+B107</f>
        <v>4. Número de contribuyentes activos por región</v>
      </c>
      <c r="K4" s="71"/>
      <c r="L4" s="71"/>
      <c r="M4" s="48"/>
      <c r="N4" s="48"/>
      <c r="O4" s="48"/>
      <c r="P4" s="7"/>
    </row>
    <row r="5" spans="1:16" x14ac:dyDescent="0.25">
      <c r="A5" s="10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0"/>
    </row>
    <row r="6" spans="1:16" x14ac:dyDescent="0.25">
      <c r="A6" s="10"/>
      <c r="B6" s="68" t="s">
        <v>51</v>
      </c>
      <c r="C6" s="14"/>
      <c r="D6" s="14"/>
      <c r="E6" s="14"/>
      <c r="F6" s="14"/>
      <c r="G6" s="15"/>
      <c r="H6" s="15"/>
      <c r="I6" s="15"/>
      <c r="J6" s="15"/>
      <c r="K6" s="15"/>
      <c r="L6" s="15"/>
      <c r="M6" s="15"/>
      <c r="N6" s="15"/>
      <c r="O6" s="30"/>
      <c r="P6" s="10"/>
    </row>
    <row r="7" spans="1:16" ht="15" customHeight="1" x14ac:dyDescent="0.25">
      <c r="A7" s="10"/>
      <c r="B7" s="16"/>
      <c r="C7" s="213" t="str">
        <f>+CONCATENATE("Durante el 2017  en la región se recaudaron S/ ", FIXED(G13/1000,1)," millones por tributos internos,  ", +IF(L13&gt;0, "Un aumento en", "Una reducción de")," ",FIXED(100*L13,1),"% respecto del 2016. Mientras que en terminos reales (quitando la inflación del periodo) la recaudación habría ", IF(LM13&gt;0,"crecido","disminuido")," en ", FIXED(100*M13,1),"%  Es así que se recaudaron en el 2017:  S/ ",FIXED(G14/1000,1)," millones por Impuesto a la Renta, S/ ", FIXED(G17/1000,1)," millones por Impuesto a la producción y el Consumo y solo S/ ",FIXED(G20/1000,1)," millones por otros conceptos.")</f>
        <v>Durante el 2017  en la región se recaudaron S/ 329.6 millones por tributos internos,  Una reducción de -6.6% respecto del 2016. Mientras que en terminos reales (quitando la inflación del periodo) la recaudación habría disminuido en -9.1%  Es así que se recaudaron en el 2017:  S/ 114.7 millones por Impuesto a la Renta, S/ 173.1 millones por Impuesto a la producción y el Consumo y solo S/ 41.8 millones por otros conceptos.</v>
      </c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34"/>
      <c r="P7" s="12"/>
    </row>
    <row r="8" spans="1:16" ht="15" customHeight="1" x14ac:dyDescent="0.25">
      <c r="A8" s="10"/>
      <c r="B8" s="17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34"/>
      <c r="P8" s="8"/>
    </row>
    <row r="9" spans="1:16" ht="15" customHeight="1" x14ac:dyDescent="0.25">
      <c r="A9" s="10"/>
      <c r="B9" s="17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31"/>
      <c r="P9" s="9"/>
    </row>
    <row r="10" spans="1:16" x14ac:dyDescent="0.25">
      <c r="A10" s="10"/>
      <c r="B10" s="17"/>
      <c r="C10" s="6"/>
      <c r="D10" s="199" t="s">
        <v>52</v>
      </c>
      <c r="E10" s="199"/>
      <c r="F10" s="199"/>
      <c r="G10" s="199"/>
      <c r="H10" s="199"/>
      <c r="I10" s="199"/>
      <c r="J10" s="199"/>
      <c r="K10" s="199"/>
      <c r="L10" s="199"/>
      <c r="M10" s="199"/>
      <c r="N10" s="6"/>
      <c r="O10" s="31"/>
      <c r="P10" s="9"/>
    </row>
    <row r="11" spans="1:16" ht="15" customHeight="1" x14ac:dyDescent="0.25">
      <c r="A11" s="10"/>
      <c r="B11" s="17"/>
      <c r="C11" s="6"/>
      <c r="D11" s="206" t="s">
        <v>10</v>
      </c>
      <c r="E11" s="207"/>
      <c r="F11" s="208"/>
      <c r="G11" s="197">
        <v>2017</v>
      </c>
      <c r="H11" s="197"/>
      <c r="I11" s="197">
        <v>2016</v>
      </c>
      <c r="J11" s="197"/>
      <c r="K11" s="198" t="s">
        <v>53</v>
      </c>
      <c r="L11" s="198"/>
      <c r="M11" s="40" t="s">
        <v>54</v>
      </c>
      <c r="N11" s="6"/>
      <c r="O11" s="31"/>
    </row>
    <row r="12" spans="1:16" ht="15" customHeight="1" thickBot="1" x14ac:dyDescent="0.3">
      <c r="A12" s="10"/>
      <c r="B12" s="17"/>
      <c r="C12" s="6"/>
      <c r="D12" s="209"/>
      <c r="E12" s="210"/>
      <c r="F12" s="211"/>
      <c r="G12" s="29" t="s">
        <v>50</v>
      </c>
      <c r="H12" s="29" t="s">
        <v>6</v>
      </c>
      <c r="I12" s="29" t="s">
        <v>50</v>
      </c>
      <c r="J12" s="29" t="s">
        <v>6</v>
      </c>
      <c r="K12" s="29" t="s">
        <v>50</v>
      </c>
      <c r="L12" s="29" t="s">
        <v>7</v>
      </c>
      <c r="M12" s="29" t="s">
        <v>55</v>
      </c>
      <c r="N12" s="6"/>
      <c r="O12" s="31"/>
    </row>
    <row r="13" spans="1:16" ht="15" customHeight="1" thickTop="1" x14ac:dyDescent="0.25">
      <c r="A13" s="10"/>
      <c r="B13" s="17"/>
      <c r="C13" s="6"/>
      <c r="D13" s="201" t="s">
        <v>47</v>
      </c>
      <c r="E13" s="202"/>
      <c r="F13" s="203"/>
      <c r="G13" s="54">
        <f>+G14+G17+G20</f>
        <v>329626.99592999998</v>
      </c>
      <c r="H13" s="46"/>
      <c r="I13" s="54">
        <f>+I14+I17+I20</f>
        <v>352806.38501999993</v>
      </c>
      <c r="J13" s="46"/>
      <c r="K13" s="54">
        <f>+G13-I13</f>
        <v>-23179.389089999953</v>
      </c>
      <c r="L13" s="59">
        <f>+IF(I13=0,"  - ",G13/I13-1)</f>
        <v>-6.5700027193912436E-2</v>
      </c>
      <c r="M13" s="59">
        <v>-9.1172986707987569E-2</v>
      </c>
      <c r="N13" s="6"/>
      <c r="O13" s="31"/>
    </row>
    <row r="14" spans="1:16" x14ac:dyDescent="0.25">
      <c r="A14" s="10"/>
      <c r="B14" s="17"/>
      <c r="C14" s="6"/>
      <c r="D14" s="204" t="s">
        <v>11</v>
      </c>
      <c r="E14" s="204"/>
      <c r="F14" s="204"/>
      <c r="G14" s="51">
        <v>114697.07249000001</v>
      </c>
      <c r="H14" s="56">
        <f t="shared" ref="H14:H20" si="0">+G14/G$13</f>
        <v>0.3479601910832486</v>
      </c>
      <c r="I14" s="51">
        <v>123488.25768999998</v>
      </c>
      <c r="J14" s="56">
        <f t="shared" ref="J14:J20" si="1">+I14/I$13</f>
        <v>0.35001707149659345</v>
      </c>
      <c r="K14" s="60">
        <f>+G14-I14</f>
        <v>-8791.1851999999781</v>
      </c>
      <c r="L14" s="61">
        <f t="shared" ref="L14:L22" si="2">+IF(I14=0,"  - ",G14/I14-1)</f>
        <v>-7.1190454578029749E-2</v>
      </c>
      <c r="M14" s="61">
        <v>-9.6513721874892489E-2</v>
      </c>
      <c r="N14" s="6"/>
      <c r="O14" s="31"/>
    </row>
    <row r="15" spans="1:16" x14ac:dyDescent="0.25">
      <c r="A15" s="10"/>
      <c r="B15" s="17"/>
      <c r="C15" s="6"/>
      <c r="D15" s="205" t="s">
        <v>12</v>
      </c>
      <c r="E15" s="205"/>
      <c r="F15" s="205"/>
      <c r="G15" s="52">
        <v>36281.757170000004</v>
      </c>
      <c r="H15" s="57">
        <f t="shared" si="0"/>
        <v>0.11006913152739725</v>
      </c>
      <c r="I15" s="52">
        <v>59242.672229999982</v>
      </c>
      <c r="J15" s="57">
        <f t="shared" si="1"/>
        <v>0.16791836753929956</v>
      </c>
      <c r="K15" s="52">
        <f t="shared" ref="K15:K22" si="3">+G15-I15</f>
        <v>-22960.915059999978</v>
      </c>
      <c r="L15" s="62">
        <f t="shared" si="2"/>
        <v>-0.38757392595084139</v>
      </c>
      <c r="M15" s="62">
        <v>-0.40427124484593224</v>
      </c>
      <c r="N15" s="6"/>
      <c r="O15" s="31"/>
    </row>
    <row r="16" spans="1:16" x14ac:dyDescent="0.25">
      <c r="A16" s="10"/>
      <c r="B16" s="17"/>
      <c r="C16" s="6"/>
      <c r="D16" s="205" t="s">
        <v>13</v>
      </c>
      <c r="E16" s="205"/>
      <c r="F16" s="205"/>
      <c r="G16" s="52">
        <v>31600.112659999999</v>
      </c>
      <c r="H16" s="57">
        <f t="shared" si="0"/>
        <v>9.5866276276445034E-2</v>
      </c>
      <c r="I16" s="52">
        <v>30241.247080000005</v>
      </c>
      <c r="J16" s="57">
        <f t="shared" si="1"/>
        <v>8.5716269217422716E-2</v>
      </c>
      <c r="K16" s="52">
        <f t="shared" si="3"/>
        <v>1358.8655799999942</v>
      </c>
      <c r="L16" s="62">
        <f t="shared" si="2"/>
        <v>4.4934178025306304E-2</v>
      </c>
      <c r="M16" s="62">
        <v>1.6444863258691766E-2</v>
      </c>
      <c r="N16" s="6"/>
      <c r="O16" s="31"/>
    </row>
    <row r="17" spans="1:16" x14ac:dyDescent="0.25">
      <c r="A17" s="10"/>
      <c r="B17" s="17"/>
      <c r="C17" s="6"/>
      <c r="D17" s="204" t="s">
        <v>14</v>
      </c>
      <c r="E17" s="204"/>
      <c r="F17" s="204"/>
      <c r="G17" s="51">
        <v>173111.62554999997</v>
      </c>
      <c r="H17" s="56">
        <f t="shared" si="0"/>
        <v>0.52517429606027222</v>
      </c>
      <c r="I17" s="51">
        <v>176830.8167299999</v>
      </c>
      <c r="J17" s="56">
        <f t="shared" si="1"/>
        <v>0.50121206485527658</v>
      </c>
      <c r="K17" s="60">
        <f t="shared" si="3"/>
        <v>-3719.1911799999361</v>
      </c>
      <c r="L17" s="61">
        <f t="shared" si="2"/>
        <v>-2.1032483188033413E-2</v>
      </c>
      <c r="M17" s="61">
        <v>-4.7723268425294063E-2</v>
      </c>
      <c r="N17" s="6"/>
      <c r="O17" s="31"/>
    </row>
    <row r="18" spans="1:16" x14ac:dyDescent="0.25">
      <c r="A18" s="10"/>
      <c r="B18" s="17"/>
      <c r="C18" s="6"/>
      <c r="D18" s="205" t="s">
        <v>15</v>
      </c>
      <c r="E18" s="205"/>
      <c r="F18" s="205"/>
      <c r="G18" s="53">
        <v>172992.66757999998</v>
      </c>
      <c r="H18" s="58">
        <f t="shared" si="0"/>
        <v>0.52481340944761978</v>
      </c>
      <c r="I18" s="53">
        <v>176617.63072999992</v>
      </c>
      <c r="J18" s="58">
        <f t="shared" si="1"/>
        <v>0.50060780708372898</v>
      </c>
      <c r="K18" s="63">
        <f t="shared" si="3"/>
        <v>-3624.9631499999377</v>
      </c>
      <c r="L18" s="64">
        <f t="shared" si="2"/>
        <v>-2.0524356119019149E-2</v>
      </c>
      <c r="M18" s="64">
        <v>-4.7228995044210631E-2</v>
      </c>
      <c r="N18" s="6"/>
      <c r="O18" s="31"/>
    </row>
    <row r="19" spans="1:16" x14ac:dyDescent="0.25">
      <c r="A19" s="10"/>
      <c r="B19" s="17"/>
      <c r="C19" s="6"/>
      <c r="D19" s="205" t="s">
        <v>16</v>
      </c>
      <c r="E19" s="205"/>
      <c r="F19" s="205"/>
      <c r="G19" s="53">
        <v>118.95796999999999</v>
      </c>
      <c r="H19" s="58">
        <f t="shared" si="0"/>
        <v>3.6088661265250879E-4</v>
      </c>
      <c r="I19" s="53">
        <v>213.18600000000001</v>
      </c>
      <c r="J19" s="58">
        <f t="shared" si="1"/>
        <v>6.0425777154774255E-4</v>
      </c>
      <c r="K19" s="63">
        <f t="shared" si="3"/>
        <v>-94.228030000000018</v>
      </c>
      <c r="L19" s="64">
        <f t="shared" si="2"/>
        <v>-0.44199914628540338</v>
      </c>
      <c r="M19" s="64">
        <v>-0.45721260402831743</v>
      </c>
      <c r="N19" s="6"/>
      <c r="O19" s="31"/>
    </row>
    <row r="20" spans="1:16" x14ac:dyDescent="0.25">
      <c r="A20" s="10"/>
      <c r="B20" s="17"/>
      <c r="C20" s="6"/>
      <c r="D20" s="204" t="s">
        <v>17</v>
      </c>
      <c r="E20" s="204"/>
      <c r="F20" s="204"/>
      <c r="G20" s="51">
        <v>41818.297890000009</v>
      </c>
      <c r="H20" s="56">
        <f t="shared" si="0"/>
        <v>0.12686551285647915</v>
      </c>
      <c r="I20" s="51">
        <v>52487.310600000004</v>
      </c>
      <c r="J20" s="56">
        <f t="shared" si="1"/>
        <v>0.14877086364812983</v>
      </c>
      <c r="K20" s="60">
        <f t="shared" si="3"/>
        <v>-10669.012709999995</v>
      </c>
      <c r="L20" s="61">
        <f t="shared" si="2"/>
        <v>-0.20326842027223235</v>
      </c>
      <c r="M20" s="61">
        <v>-0.22499068492459651</v>
      </c>
      <c r="N20" s="6"/>
      <c r="O20" s="31"/>
    </row>
    <row r="21" spans="1:16" x14ac:dyDescent="0.25">
      <c r="A21" s="10"/>
      <c r="B21" s="17"/>
      <c r="C21" s="6"/>
      <c r="D21" s="224" t="s">
        <v>48</v>
      </c>
      <c r="E21" s="225"/>
      <c r="F21" s="226"/>
      <c r="G21" s="54">
        <v>94761.195319999999</v>
      </c>
      <c r="H21" s="49"/>
      <c r="I21" s="54">
        <v>100107.12543999999</v>
      </c>
      <c r="J21" s="49"/>
      <c r="K21" s="54">
        <f t="shared" si="3"/>
        <v>-5345.93011999999</v>
      </c>
      <c r="L21" s="65">
        <f t="shared" si="2"/>
        <v>-5.3402093971863351E-2</v>
      </c>
      <c r="M21" s="67">
        <v>-7.9210347036393292E-2</v>
      </c>
      <c r="N21" s="6"/>
      <c r="O21" s="31"/>
    </row>
    <row r="22" spans="1:16" x14ac:dyDescent="0.25">
      <c r="A22" s="10"/>
      <c r="B22" s="17"/>
      <c r="C22" s="6"/>
      <c r="D22" s="227" t="s">
        <v>49</v>
      </c>
      <c r="E22" s="228"/>
      <c r="F22" s="229"/>
      <c r="G22" s="55">
        <f>+G21+G13</f>
        <v>424388.19124999997</v>
      </c>
      <c r="H22" s="50"/>
      <c r="I22" s="55">
        <f>+I21+I13</f>
        <v>452913.5104599999</v>
      </c>
      <c r="J22" s="50"/>
      <c r="K22" s="55">
        <f t="shared" si="3"/>
        <v>-28525.319209999929</v>
      </c>
      <c r="L22" s="66">
        <f t="shared" si="2"/>
        <v>-6.298182445701006E-2</v>
      </c>
      <c r="M22" s="66">
        <v>-8.8528893647081497E-2</v>
      </c>
      <c r="N22" s="6"/>
      <c r="O22" s="31"/>
    </row>
    <row r="23" spans="1:16" x14ac:dyDescent="0.25">
      <c r="A23" s="10"/>
      <c r="B23" s="17"/>
      <c r="C23" s="6"/>
      <c r="D23" s="72" t="s">
        <v>18</v>
      </c>
      <c r="E23" s="73"/>
      <c r="F23" s="73"/>
      <c r="G23" s="74"/>
      <c r="H23" s="75"/>
      <c r="I23" s="74"/>
      <c r="J23" s="75"/>
      <c r="K23" s="76"/>
      <c r="L23" s="75"/>
      <c r="M23" s="77"/>
      <c r="N23" s="6"/>
      <c r="O23" s="31"/>
    </row>
    <row r="24" spans="1:16" ht="15" customHeight="1" x14ac:dyDescent="0.25">
      <c r="A24" s="10"/>
      <c r="B24" s="17"/>
      <c r="C24" s="6"/>
      <c r="D24" s="230" t="s">
        <v>56</v>
      </c>
      <c r="E24" s="230"/>
      <c r="F24" s="230"/>
      <c r="G24" s="230"/>
      <c r="H24" s="230"/>
      <c r="I24" s="230"/>
      <c r="J24" s="230"/>
      <c r="K24" s="230"/>
      <c r="L24" s="230"/>
      <c r="M24" s="230"/>
      <c r="N24" s="6"/>
      <c r="O24" s="31"/>
    </row>
    <row r="25" spans="1:16" x14ac:dyDescent="0.25">
      <c r="A25" s="10"/>
      <c r="B25" s="18"/>
      <c r="C25" s="19"/>
      <c r="D25" s="19"/>
      <c r="E25" s="19"/>
      <c r="F25" s="20"/>
      <c r="G25" s="20"/>
      <c r="H25" s="20"/>
      <c r="I25" s="20"/>
      <c r="J25" s="20"/>
      <c r="K25" s="20"/>
      <c r="L25" s="19"/>
      <c r="M25" s="19"/>
      <c r="N25" s="19"/>
      <c r="O25" s="32"/>
      <c r="P25" s="11"/>
    </row>
    <row r="26" spans="1:16" x14ac:dyDescent="0.25">
      <c r="A26" s="10"/>
      <c r="F26" s="21"/>
      <c r="G26" s="21"/>
      <c r="H26" s="21"/>
      <c r="I26" s="21"/>
      <c r="J26" s="21"/>
      <c r="K26" s="21"/>
      <c r="P26" s="11"/>
    </row>
    <row r="27" spans="1:16" x14ac:dyDescent="0.25">
      <c r="A27" s="10"/>
      <c r="P27" s="11"/>
    </row>
    <row r="28" spans="1:16" s="10" customFormat="1" x14ac:dyDescent="0.25">
      <c r="B28" s="68" t="s">
        <v>73</v>
      </c>
      <c r="C28" s="96"/>
      <c r="D28" s="96"/>
      <c r="E28" s="96"/>
      <c r="F28" s="96"/>
      <c r="G28" s="97"/>
      <c r="H28" s="97"/>
      <c r="I28" s="97"/>
      <c r="J28" s="97"/>
      <c r="K28" s="97"/>
      <c r="L28" s="97"/>
      <c r="M28" s="97"/>
      <c r="N28" s="97"/>
      <c r="O28" s="30"/>
    </row>
    <row r="29" spans="1:16" s="10" customFormat="1" x14ac:dyDescent="0.25">
      <c r="B29" s="98"/>
      <c r="C29" s="99"/>
      <c r="D29" s="99"/>
      <c r="E29" s="99"/>
      <c r="F29" s="99"/>
      <c r="G29" s="100"/>
      <c r="H29" s="100"/>
      <c r="I29" s="100"/>
      <c r="J29" s="100"/>
      <c r="K29" s="100"/>
      <c r="L29" s="100"/>
      <c r="M29" s="100"/>
      <c r="N29" s="100"/>
      <c r="O29" s="31"/>
    </row>
    <row r="30" spans="1:16" x14ac:dyDescent="0.25">
      <c r="A30" s="10"/>
      <c r="B30" s="101"/>
      <c r="C30" s="181" t="s">
        <v>70</v>
      </c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35"/>
      <c r="P30" s="10"/>
    </row>
    <row r="31" spans="1:16" x14ac:dyDescent="0.25">
      <c r="A31" s="10"/>
      <c r="B31" s="101"/>
      <c r="C31" s="182" t="s">
        <v>69</v>
      </c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35"/>
      <c r="P31" s="10"/>
    </row>
    <row r="32" spans="1:16" ht="15" customHeight="1" x14ac:dyDescent="0.25">
      <c r="A32" s="10"/>
      <c r="B32" s="17"/>
      <c r="C32" s="94" t="s">
        <v>37</v>
      </c>
      <c r="D32" s="95">
        <v>2007</v>
      </c>
      <c r="E32" s="95">
        <v>2008</v>
      </c>
      <c r="F32" s="95">
        <v>2009</v>
      </c>
      <c r="G32" s="95">
        <v>2010</v>
      </c>
      <c r="H32" s="95">
        <v>2011</v>
      </c>
      <c r="I32" s="95">
        <v>2012</v>
      </c>
      <c r="J32" s="95">
        <v>2013</v>
      </c>
      <c r="K32" s="95">
        <v>2014</v>
      </c>
      <c r="L32" s="95">
        <v>2015</v>
      </c>
      <c r="M32" s="95">
        <v>2016</v>
      </c>
      <c r="N32" s="95">
        <v>2017</v>
      </c>
      <c r="O32" s="31"/>
      <c r="P32" s="10"/>
    </row>
    <row r="33" spans="1:16" ht="15" customHeight="1" x14ac:dyDescent="0.25">
      <c r="A33" s="10"/>
      <c r="B33" s="17"/>
      <c r="C33" s="103" t="s">
        <v>35</v>
      </c>
      <c r="D33" s="102">
        <v>269997.86425999983</v>
      </c>
      <c r="E33" s="102">
        <v>238252.04583000002</v>
      </c>
      <c r="F33" s="102">
        <v>196551.54432999986</v>
      </c>
      <c r="G33" s="102">
        <v>220248.83102999994</v>
      </c>
      <c r="H33" s="102">
        <v>230767.47006999989</v>
      </c>
      <c r="I33" s="102">
        <v>317089.55334999983</v>
      </c>
      <c r="J33" s="102">
        <v>331847.42178999976</v>
      </c>
      <c r="K33" s="102">
        <v>351809.69023999973</v>
      </c>
      <c r="L33" s="102">
        <v>356654.25094999996</v>
      </c>
      <c r="M33" s="102">
        <v>352806.38501999993</v>
      </c>
      <c r="N33" s="102">
        <v>329626.99592999998</v>
      </c>
      <c r="O33" s="31"/>
      <c r="P33" s="10"/>
    </row>
    <row r="34" spans="1:16" x14ac:dyDescent="0.25">
      <c r="A34" s="10"/>
      <c r="B34" s="17"/>
      <c r="C34" s="104" t="s">
        <v>38</v>
      </c>
      <c r="D34" s="52">
        <v>137464.41039999991</v>
      </c>
      <c r="E34" s="52">
        <v>135131.45224000001</v>
      </c>
      <c r="F34" s="52">
        <v>91004.338029999984</v>
      </c>
      <c r="G34" s="52">
        <v>96811.896129999979</v>
      </c>
      <c r="H34" s="52">
        <v>102399.04572999994</v>
      </c>
      <c r="I34" s="52">
        <v>132709.68521999993</v>
      </c>
      <c r="J34" s="52">
        <v>129595.02275999993</v>
      </c>
      <c r="K34" s="52">
        <v>144164.38032999993</v>
      </c>
      <c r="L34" s="52">
        <v>127726.39702999998</v>
      </c>
      <c r="M34" s="52">
        <v>123488.25768999998</v>
      </c>
      <c r="N34" s="52">
        <v>114697.07249000001</v>
      </c>
      <c r="O34" s="31"/>
      <c r="P34" s="10"/>
    </row>
    <row r="35" spans="1:16" ht="15" customHeight="1" x14ac:dyDescent="0.25">
      <c r="A35" s="10"/>
      <c r="B35" s="17"/>
      <c r="C35" s="104" t="s">
        <v>65</v>
      </c>
      <c r="D35" s="52">
        <v>72969.108579999898</v>
      </c>
      <c r="E35" s="52">
        <v>83068.974010000005</v>
      </c>
      <c r="F35" s="52">
        <v>47058.520490000003</v>
      </c>
      <c r="G35" s="52">
        <v>51955.198179999999</v>
      </c>
      <c r="H35" s="52">
        <v>52131.744479999958</v>
      </c>
      <c r="I35" s="52">
        <v>68270.505819999948</v>
      </c>
      <c r="J35" s="52">
        <v>68091.036319999956</v>
      </c>
      <c r="K35" s="52">
        <v>70180.766879999952</v>
      </c>
      <c r="L35" s="52">
        <v>60510.796419999948</v>
      </c>
      <c r="M35" s="52">
        <v>59242.672229999982</v>
      </c>
      <c r="N35" s="52">
        <v>36281.757170000004</v>
      </c>
      <c r="O35" s="31"/>
      <c r="P35" s="10"/>
    </row>
    <row r="36" spans="1:16" x14ac:dyDescent="0.25">
      <c r="A36" s="10"/>
      <c r="B36" s="17"/>
      <c r="C36" s="104" t="s">
        <v>66</v>
      </c>
      <c r="D36" s="52">
        <v>17754.0105</v>
      </c>
      <c r="E36" s="52">
        <v>22012.09996</v>
      </c>
      <c r="F36" s="52">
        <v>18004.549569999999</v>
      </c>
      <c r="G36" s="52">
        <v>18787.992190000001</v>
      </c>
      <c r="H36" s="52">
        <v>24388.032489999998</v>
      </c>
      <c r="I36" s="52">
        <v>26923.664319999993</v>
      </c>
      <c r="J36" s="52">
        <v>29916.897679999973</v>
      </c>
      <c r="K36" s="52">
        <v>35363.689029999987</v>
      </c>
      <c r="L36" s="52">
        <v>29715.057629999999</v>
      </c>
      <c r="M36" s="52">
        <v>30241.247080000005</v>
      </c>
      <c r="N36" s="52">
        <v>31600.112659999999</v>
      </c>
      <c r="O36" s="31"/>
      <c r="P36" s="10"/>
    </row>
    <row r="37" spans="1:16" x14ac:dyDescent="0.25">
      <c r="A37" s="10"/>
      <c r="B37" s="17"/>
      <c r="C37" s="104" t="s">
        <v>39</v>
      </c>
      <c r="D37" s="52">
        <v>106217.89728</v>
      </c>
      <c r="E37" s="52">
        <v>76928.183470000004</v>
      </c>
      <c r="F37" s="52">
        <v>72233.396389999907</v>
      </c>
      <c r="G37" s="52">
        <v>90883.092949999933</v>
      </c>
      <c r="H37" s="52">
        <v>86621.656999999934</v>
      </c>
      <c r="I37" s="52">
        <v>118793.4616599999</v>
      </c>
      <c r="J37" s="52">
        <v>123818.15861999989</v>
      </c>
      <c r="K37" s="52">
        <v>128780.95826999986</v>
      </c>
      <c r="L37" s="52">
        <v>166811.93577999997</v>
      </c>
      <c r="M37" s="52">
        <v>176617.63072999992</v>
      </c>
      <c r="N37" s="52">
        <v>172992.66757999998</v>
      </c>
      <c r="O37" s="31"/>
      <c r="P37" s="10"/>
    </row>
    <row r="38" spans="1:16" x14ac:dyDescent="0.25">
      <c r="A38" s="10"/>
      <c r="B38" s="17"/>
      <c r="C38" s="104" t="s">
        <v>40</v>
      </c>
      <c r="D38" s="52">
        <v>6.6700100000000004</v>
      </c>
      <c r="E38" s="52">
        <v>4.3790300000000002</v>
      </c>
      <c r="F38" s="52">
        <v>0.63400999999999996</v>
      </c>
      <c r="G38" s="52">
        <v>4.31602</v>
      </c>
      <c r="H38" s="52">
        <v>2.0089900000000003</v>
      </c>
      <c r="I38" s="52">
        <v>20.468989999999998</v>
      </c>
      <c r="J38" s="52">
        <v>46.067</v>
      </c>
      <c r="K38" s="52">
        <v>66.262010000000004</v>
      </c>
      <c r="L38" s="52">
        <v>69.491010000000003</v>
      </c>
      <c r="M38" s="52">
        <v>213.18600000000001</v>
      </c>
      <c r="N38" s="52">
        <v>118.95796999999999</v>
      </c>
      <c r="O38" s="31"/>
      <c r="P38" s="10"/>
    </row>
    <row r="39" spans="1:16" x14ac:dyDescent="0.25">
      <c r="A39" s="10"/>
      <c r="B39" s="25"/>
      <c r="C39" s="105" t="s">
        <v>48</v>
      </c>
      <c r="D39" s="102">
        <v>75280.96213</v>
      </c>
      <c r="E39" s="102">
        <v>209506.64407000001</v>
      </c>
      <c r="F39" s="102">
        <v>71715.223740000001</v>
      </c>
      <c r="G39" s="102">
        <v>140960.15829000002</v>
      </c>
      <c r="H39" s="102">
        <v>140862.97608000005</v>
      </c>
      <c r="I39" s="102">
        <v>139670.16359000001</v>
      </c>
      <c r="J39" s="102">
        <v>147863.73118999999</v>
      </c>
      <c r="K39" s="102">
        <v>125530.75875999998</v>
      </c>
      <c r="L39" s="102">
        <v>119233.66441</v>
      </c>
      <c r="M39" s="102">
        <v>100107.12543999999</v>
      </c>
      <c r="N39" s="102">
        <v>94761.195319999999</v>
      </c>
      <c r="O39" s="31"/>
      <c r="P39" s="10"/>
    </row>
    <row r="40" spans="1:16" x14ac:dyDescent="0.25">
      <c r="A40" s="10"/>
      <c r="B40" s="26"/>
      <c r="C40" s="106" t="s">
        <v>67</v>
      </c>
      <c r="D40" s="89">
        <v>345278.82638999983</v>
      </c>
      <c r="E40" s="89">
        <v>447758.6899</v>
      </c>
      <c r="F40" s="89">
        <v>268266.76806999987</v>
      </c>
      <c r="G40" s="89">
        <v>361208.98931999994</v>
      </c>
      <c r="H40" s="89">
        <v>371630.44614999997</v>
      </c>
      <c r="I40" s="89">
        <v>456759.71693999984</v>
      </c>
      <c r="J40" s="89">
        <v>479711.15297999978</v>
      </c>
      <c r="K40" s="89">
        <v>477340.44899999973</v>
      </c>
      <c r="L40" s="89">
        <v>475887.91535999998</v>
      </c>
      <c r="M40" s="89">
        <v>452913.5104599999</v>
      </c>
      <c r="N40" s="89">
        <v>424388.19124999997</v>
      </c>
      <c r="O40" s="31"/>
      <c r="P40" s="10"/>
    </row>
    <row r="41" spans="1:16" x14ac:dyDescent="0.25">
      <c r="A41" s="10"/>
      <c r="B41" s="26"/>
      <c r="C41" s="215" t="s">
        <v>68</v>
      </c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31"/>
      <c r="P41" s="10"/>
    </row>
    <row r="42" spans="1:16" x14ac:dyDescent="0.25">
      <c r="A42" s="10"/>
      <c r="B42" s="27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36"/>
      <c r="P42" s="10"/>
    </row>
    <row r="43" spans="1:16" x14ac:dyDescent="0.25">
      <c r="A43" s="10"/>
      <c r="B43" s="27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6"/>
      <c r="P43" s="10"/>
    </row>
    <row r="44" spans="1:16" x14ac:dyDescent="0.25">
      <c r="A44" s="10"/>
      <c r="B44" s="27"/>
      <c r="C44" s="181" t="s">
        <v>71</v>
      </c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36"/>
      <c r="P44" s="10"/>
    </row>
    <row r="45" spans="1:16" x14ac:dyDescent="0.25">
      <c r="A45" s="10"/>
      <c r="B45" s="27"/>
      <c r="C45" s="182" t="s">
        <v>72</v>
      </c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36"/>
      <c r="P45" s="10"/>
    </row>
    <row r="46" spans="1:16" x14ac:dyDescent="0.25">
      <c r="A46" s="10"/>
      <c r="B46" s="27"/>
      <c r="C46" s="94" t="s">
        <v>37</v>
      </c>
      <c r="D46" s="95">
        <v>2007</v>
      </c>
      <c r="E46" s="95">
        <v>2008</v>
      </c>
      <c r="F46" s="95">
        <v>2009</v>
      </c>
      <c r="G46" s="95">
        <v>2010</v>
      </c>
      <c r="H46" s="95">
        <v>2011</v>
      </c>
      <c r="I46" s="95">
        <v>2012</v>
      </c>
      <c r="J46" s="95">
        <v>2013</v>
      </c>
      <c r="K46" s="95">
        <v>2014</v>
      </c>
      <c r="L46" s="95">
        <v>2015</v>
      </c>
      <c r="M46" s="95">
        <v>2016</v>
      </c>
      <c r="N46" s="95">
        <v>2017</v>
      </c>
      <c r="O46" s="36"/>
      <c r="P46" s="10"/>
    </row>
    <row r="47" spans="1:16" x14ac:dyDescent="0.25">
      <c r="A47" s="10"/>
      <c r="B47" s="27"/>
      <c r="C47" s="103" t="s">
        <v>35</v>
      </c>
      <c r="D47" s="107">
        <v>0.53775192893185109</v>
      </c>
      <c r="E47" s="107">
        <v>-0.11757803535597433</v>
      </c>
      <c r="F47" s="107">
        <v>-0.17502683494165971</v>
      </c>
      <c r="G47" s="107">
        <v>0.12056525315422384</v>
      </c>
      <c r="H47" s="107">
        <v>4.7757978967739589E-2</v>
      </c>
      <c r="I47" s="107">
        <v>0.37406521488412303</v>
      </c>
      <c r="J47" s="107">
        <v>4.6541641892914543E-2</v>
      </c>
      <c r="K47" s="107">
        <v>6.0154960199246377E-2</v>
      </c>
      <c r="L47" s="107">
        <v>1.3770401567663848E-2</v>
      </c>
      <c r="M47" s="107">
        <v>-1.0788784711666E-2</v>
      </c>
      <c r="N47" s="107">
        <v>-6.5700027193912436E-2</v>
      </c>
      <c r="O47" s="36"/>
      <c r="P47" s="10"/>
    </row>
    <row r="48" spans="1:16" x14ac:dyDescent="0.25">
      <c r="A48" s="10"/>
      <c r="B48" s="27"/>
      <c r="C48" s="104" t="s">
        <v>38</v>
      </c>
      <c r="D48" s="62">
        <v>1.0033170064514589</v>
      </c>
      <c r="E48" s="62">
        <v>-1.6971361192408607E-2</v>
      </c>
      <c r="F48" s="62">
        <v>-0.32654954474720022</v>
      </c>
      <c r="G48" s="62">
        <v>6.3816277616189021E-2</v>
      </c>
      <c r="H48" s="62">
        <v>5.7711395224585571E-2</v>
      </c>
      <c r="I48" s="62">
        <v>0.29600509725375157</v>
      </c>
      <c r="J48" s="62">
        <v>-2.3469744916029711E-2</v>
      </c>
      <c r="K48" s="62">
        <v>0.11242220001752168</v>
      </c>
      <c r="L48" s="62">
        <v>-0.11402250169128136</v>
      </c>
      <c r="M48" s="62">
        <v>-3.3181389583897491E-2</v>
      </c>
      <c r="N48" s="62">
        <v>-7.1190454578029749E-2</v>
      </c>
      <c r="O48" s="36"/>
      <c r="P48" s="10"/>
    </row>
    <row r="49" spans="1:16" x14ac:dyDescent="0.25">
      <c r="A49" s="10"/>
      <c r="B49" s="27"/>
      <c r="C49" s="104" t="s">
        <v>65</v>
      </c>
      <c r="D49" s="62">
        <v>1.0342525189285481</v>
      </c>
      <c r="E49" s="62">
        <v>0.13841289316186578</v>
      </c>
      <c r="F49" s="62">
        <v>-0.43350064147493861</v>
      </c>
      <c r="G49" s="62">
        <v>0.10405507098423428</v>
      </c>
      <c r="H49" s="62">
        <v>3.3980488225318073E-3</v>
      </c>
      <c r="I49" s="62">
        <v>0.30957646825326424</v>
      </c>
      <c r="J49" s="62">
        <v>-2.6287999165141018E-3</v>
      </c>
      <c r="K49" s="62">
        <v>3.0690244603990502E-2</v>
      </c>
      <c r="L49" s="62">
        <v>-0.13778661718721885</v>
      </c>
      <c r="M49" s="62">
        <v>-2.0956990570707879E-2</v>
      </c>
      <c r="N49" s="62">
        <v>-0.38757392595084139</v>
      </c>
      <c r="O49" s="36"/>
      <c r="P49" s="10"/>
    </row>
    <row r="50" spans="1:16" x14ac:dyDescent="0.25">
      <c r="A50" s="10"/>
      <c r="B50" s="27"/>
      <c r="C50" s="104" t="s">
        <v>66</v>
      </c>
      <c r="D50" s="62">
        <v>0.29817425265695685</v>
      </c>
      <c r="E50" s="62">
        <v>0.23983817402834129</v>
      </c>
      <c r="F50" s="62">
        <v>-0.1820612480082523</v>
      </c>
      <c r="G50" s="62">
        <v>4.3513591770460547E-2</v>
      </c>
      <c r="H50" s="62">
        <v>0.29806486203356242</v>
      </c>
      <c r="I50" s="62">
        <v>0.10397033180268633</v>
      </c>
      <c r="J50" s="62">
        <v>0.1111748135181021</v>
      </c>
      <c r="K50" s="62">
        <v>0.18206404314580049</v>
      </c>
      <c r="L50" s="62">
        <v>-0.15972969887864641</v>
      </c>
      <c r="M50" s="62">
        <v>1.7707838785033125E-2</v>
      </c>
      <c r="N50" s="62">
        <v>4.4934178025306304E-2</v>
      </c>
      <c r="O50" s="36"/>
      <c r="P50" s="10"/>
    </row>
    <row r="51" spans="1:16" x14ac:dyDescent="0.25">
      <c r="B51" s="27"/>
      <c r="C51" s="104" t="s">
        <v>39</v>
      </c>
      <c r="D51" s="62">
        <v>0.31523449974261641</v>
      </c>
      <c r="E51" s="62">
        <v>-0.27575121104863953</v>
      </c>
      <c r="F51" s="62">
        <v>-6.1028180677513921E-2</v>
      </c>
      <c r="G51" s="62">
        <v>0.25818662131443015</v>
      </c>
      <c r="H51" s="62">
        <v>-4.6889204709884447E-2</v>
      </c>
      <c r="I51" s="62">
        <v>0.37140601755055314</v>
      </c>
      <c r="J51" s="62">
        <v>4.2297756878078241E-2</v>
      </c>
      <c r="K51" s="62">
        <v>4.0081355637268778E-2</v>
      </c>
      <c r="L51" s="62">
        <v>0.29531522377916342</v>
      </c>
      <c r="M51" s="62">
        <v>5.87829336321124E-2</v>
      </c>
      <c r="N51" s="62">
        <v>-2.0524356119019149E-2</v>
      </c>
      <c r="O51" s="36"/>
      <c r="P51" s="10"/>
    </row>
    <row r="52" spans="1:16" x14ac:dyDescent="0.25">
      <c r="B52" s="27"/>
      <c r="C52" s="104" t="s">
        <v>40</v>
      </c>
      <c r="D52" s="62">
        <v>0.25233944919677676</v>
      </c>
      <c r="E52" s="62">
        <v>-0.34347474741417183</v>
      </c>
      <c r="F52" s="62">
        <v>-0.85521679458692912</v>
      </c>
      <c r="G52" s="62">
        <v>5.807495149918771</v>
      </c>
      <c r="H52" s="62">
        <v>-0.53452718013354894</v>
      </c>
      <c r="I52" s="62">
        <v>9.1886968078487179</v>
      </c>
      <c r="J52" s="62">
        <v>1.250575138294562</v>
      </c>
      <c r="K52" s="62">
        <v>0.43838344150910635</v>
      </c>
      <c r="L52" s="62">
        <v>4.8730788577044271E-2</v>
      </c>
      <c r="M52" s="62">
        <v>2.0678212908403548</v>
      </c>
      <c r="N52" s="62">
        <v>-0.44199914628540338</v>
      </c>
      <c r="O52" s="37"/>
      <c r="P52" s="10"/>
    </row>
    <row r="53" spans="1:16" x14ac:dyDescent="0.25">
      <c r="B53" s="27"/>
      <c r="C53" s="105" t="s">
        <v>48</v>
      </c>
      <c r="D53" s="107">
        <v>0.65672181812506003</v>
      </c>
      <c r="E53" s="107">
        <v>1.7829963664413651</v>
      </c>
      <c r="F53" s="107">
        <v>-0.65769475207650863</v>
      </c>
      <c r="G53" s="107">
        <v>0.96555418694702966</v>
      </c>
      <c r="H53" s="107">
        <v>-6.8943034101898171E-4</v>
      </c>
      <c r="I53" s="107">
        <v>-8.4678921544480978E-3</v>
      </c>
      <c r="J53" s="107">
        <v>5.8663693013577989E-2</v>
      </c>
      <c r="K53" s="107">
        <v>-0.15103752793376279</v>
      </c>
      <c r="L53" s="107">
        <v>-5.0163755976647018E-2</v>
      </c>
      <c r="M53" s="107">
        <v>-0.16041223814300454</v>
      </c>
      <c r="N53" s="107">
        <v>-5.3402093971863351E-2</v>
      </c>
      <c r="O53" s="37"/>
      <c r="P53" s="10"/>
    </row>
    <row r="54" spans="1:16" x14ac:dyDescent="0.25">
      <c r="B54" s="27"/>
      <c r="C54" s="106" t="s">
        <v>67</v>
      </c>
      <c r="D54" s="89">
        <v>0.56221113800676092</v>
      </c>
      <c r="E54" s="108">
        <v>0.29680320852992881</v>
      </c>
      <c r="F54" s="108">
        <v>-0.40086753396139974</v>
      </c>
      <c r="G54" s="108">
        <v>0.34645447111715422</v>
      </c>
      <c r="H54" s="108">
        <v>2.8851598764524367E-2</v>
      </c>
      <c r="I54" s="108">
        <v>0.2290696891816002</v>
      </c>
      <c r="J54" s="108">
        <v>5.0248380469626319E-2</v>
      </c>
      <c r="K54" s="108">
        <v>-4.9419405099778713E-3</v>
      </c>
      <c r="L54" s="108">
        <v>-3.0429720402759264E-3</v>
      </c>
      <c r="M54" s="108">
        <v>-4.8276924373295782E-2</v>
      </c>
      <c r="N54" s="108">
        <v>-6.298182445701006E-2</v>
      </c>
      <c r="O54" s="37"/>
      <c r="P54" s="10"/>
    </row>
    <row r="55" spans="1:16" ht="15" customHeight="1" x14ac:dyDescent="0.25">
      <c r="A55" s="10"/>
      <c r="B55" s="27"/>
      <c r="C55" s="215" t="s">
        <v>68</v>
      </c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37"/>
      <c r="P55" s="10"/>
    </row>
    <row r="56" spans="1:16" x14ac:dyDescent="0.25">
      <c r="A56" s="10"/>
      <c r="B56" s="27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36"/>
      <c r="P56" s="10"/>
    </row>
    <row r="57" spans="1:16" x14ac:dyDescent="0.25">
      <c r="A57" s="10"/>
      <c r="B57" s="27"/>
      <c r="C57" s="181" t="s">
        <v>71</v>
      </c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36"/>
      <c r="P57" s="10"/>
    </row>
    <row r="58" spans="1:16" x14ac:dyDescent="0.25">
      <c r="A58" s="10"/>
      <c r="B58" s="27"/>
      <c r="C58" s="182" t="s">
        <v>74</v>
      </c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36"/>
      <c r="P58" s="10"/>
    </row>
    <row r="59" spans="1:16" x14ac:dyDescent="0.25">
      <c r="A59" s="10"/>
      <c r="B59" s="27"/>
      <c r="C59" s="94" t="s">
        <v>37</v>
      </c>
      <c r="D59" s="95">
        <v>2007</v>
      </c>
      <c r="E59" s="95">
        <v>2008</v>
      </c>
      <c r="F59" s="95">
        <v>2009</v>
      </c>
      <c r="G59" s="95">
        <v>2010</v>
      </c>
      <c r="H59" s="95">
        <v>2011</v>
      </c>
      <c r="I59" s="95">
        <v>2012</v>
      </c>
      <c r="J59" s="95">
        <v>2013</v>
      </c>
      <c r="K59" s="95">
        <v>2014</v>
      </c>
      <c r="L59" s="95">
        <v>2015</v>
      </c>
      <c r="M59" s="95">
        <v>2016</v>
      </c>
      <c r="N59" s="95">
        <v>2017</v>
      </c>
      <c r="O59" s="36"/>
      <c r="P59" s="10"/>
    </row>
    <row r="60" spans="1:16" x14ac:dyDescent="0.25">
      <c r="A60" s="10"/>
      <c r="B60" s="27"/>
      <c r="C60" s="103" t="s">
        <v>35</v>
      </c>
      <c r="D60" s="107">
        <v>0.51090382040759108</v>
      </c>
      <c r="E60" s="107">
        <v>-0.16586304378350136</v>
      </c>
      <c r="F60" s="107">
        <v>-0.19856567693729099</v>
      </c>
      <c r="G60" s="107">
        <v>0.10370641859082497</v>
      </c>
      <c r="H60" s="107">
        <v>1.3606426612152944E-2</v>
      </c>
      <c r="I60" s="107">
        <v>0.32560495436409553</v>
      </c>
      <c r="J60" s="107">
        <v>1.7970106843620437E-2</v>
      </c>
      <c r="K60" s="107">
        <v>2.6834558276166653E-2</v>
      </c>
      <c r="L60" s="107">
        <v>-2.0977912389653075E-2</v>
      </c>
      <c r="M60" s="107">
        <v>-4.509022517720962E-2</v>
      </c>
      <c r="N60" s="107">
        <v>-9.1172986707987569E-2</v>
      </c>
      <c r="O60" s="36"/>
      <c r="P60" s="10"/>
    </row>
    <row r="61" spans="1:16" x14ac:dyDescent="0.25">
      <c r="A61" s="10"/>
      <c r="B61" s="27"/>
      <c r="C61" s="104" t="s">
        <v>38</v>
      </c>
      <c r="D61" s="62">
        <v>0.96834044658782448</v>
      </c>
      <c r="E61" s="62">
        <v>-7.0761438968263479E-2</v>
      </c>
      <c r="F61" s="62">
        <v>-0.34576501081264566</v>
      </c>
      <c r="G61" s="62">
        <v>4.781122786143488E-2</v>
      </c>
      <c r="H61" s="62">
        <v>2.323541239627902E-2</v>
      </c>
      <c r="I61" s="62">
        <v>0.25029784553972223</v>
      </c>
      <c r="J61" s="62">
        <v>-5.0129905671183361E-2</v>
      </c>
      <c r="K61" s="62">
        <v>7.745905198322478E-2</v>
      </c>
      <c r="L61" s="62">
        <v>-0.14439054579943733</v>
      </c>
      <c r="M61" s="62">
        <v>-6.6706354215946506E-2</v>
      </c>
      <c r="N61" s="62">
        <v>-9.6513721874892489E-2</v>
      </c>
      <c r="O61" s="36"/>
      <c r="P61" s="10"/>
    </row>
    <row r="62" spans="1:16" x14ac:dyDescent="0.25">
      <c r="A62" s="10"/>
      <c r="B62" s="27"/>
      <c r="C62" s="104" t="s">
        <v>65</v>
      </c>
      <c r="D62" s="62">
        <v>0.99873584594223641</v>
      </c>
      <c r="E62" s="62">
        <v>7.6120386466953072E-2</v>
      </c>
      <c r="F62" s="62">
        <v>-0.44966448710742646</v>
      </c>
      <c r="G62" s="62">
        <v>8.7444631085074942E-2</v>
      </c>
      <c r="H62" s="62">
        <v>-2.9307596646870215E-2</v>
      </c>
      <c r="I62" s="62">
        <v>0.26339058410816385</v>
      </c>
      <c r="J62" s="62">
        <v>-2.9857937353223507E-2</v>
      </c>
      <c r="K62" s="62">
        <v>-1.7040887696400109E-3</v>
      </c>
      <c r="L62" s="62">
        <v>-0.16734011497907497</v>
      </c>
      <c r="M62" s="62">
        <v>-5.4905842931178839E-2</v>
      </c>
      <c r="N62" s="62">
        <v>-0.40427124484593224</v>
      </c>
      <c r="O62" s="36"/>
      <c r="P62" s="10"/>
    </row>
    <row r="63" spans="1:16" x14ac:dyDescent="0.25">
      <c r="A63" s="10"/>
      <c r="B63" s="27"/>
      <c r="C63" s="104" t="s">
        <v>66</v>
      </c>
      <c r="D63" s="62">
        <v>0.27550900830708058</v>
      </c>
      <c r="E63" s="62">
        <v>0.17199580486669164</v>
      </c>
      <c r="F63" s="62">
        <v>-0.20539937809624864</v>
      </c>
      <c r="G63" s="62">
        <v>2.7813994661951114E-2</v>
      </c>
      <c r="H63" s="62">
        <v>0.25575458524582384</v>
      </c>
      <c r="I63" s="62">
        <v>6.5035724255656069E-2</v>
      </c>
      <c r="J63" s="62">
        <v>8.0838734322149941E-2</v>
      </c>
      <c r="K63" s="62">
        <v>0.14491206961823577</v>
      </c>
      <c r="L63" s="62">
        <v>-0.1885310686831142</v>
      </c>
      <c r="M63" s="62">
        <v>-1.7581737701649502E-2</v>
      </c>
      <c r="N63" s="62">
        <v>1.6444863258691766E-2</v>
      </c>
      <c r="O63" s="36"/>
      <c r="P63" s="10"/>
    </row>
    <row r="64" spans="1:16" x14ac:dyDescent="0.25">
      <c r="A64" s="10"/>
      <c r="B64" s="27"/>
      <c r="C64" s="104" t="s">
        <v>39</v>
      </c>
      <c r="D64" s="62">
        <v>0.29227139501839172</v>
      </c>
      <c r="E64" s="62">
        <v>-0.31538118432593654</v>
      </c>
      <c r="F64" s="62">
        <v>-8.7819730063025681E-2</v>
      </c>
      <c r="G64" s="62">
        <v>0.23925728182356676</v>
      </c>
      <c r="H64" s="62">
        <v>-7.7955742860320587E-2</v>
      </c>
      <c r="I64" s="62">
        <v>0.32303954107669974</v>
      </c>
      <c r="J64" s="62">
        <v>1.3842083734888044E-2</v>
      </c>
      <c r="K64" s="62">
        <v>7.3918620220878584E-3</v>
      </c>
      <c r="L64" s="62">
        <v>0.25091659071592876</v>
      </c>
      <c r="M64" s="62">
        <v>2.206905574372886E-2</v>
      </c>
      <c r="N64" s="62">
        <v>-4.7228995044210631E-2</v>
      </c>
      <c r="O64" s="36"/>
      <c r="P64" s="10"/>
    </row>
    <row r="65" spans="1:16" x14ac:dyDescent="0.25">
      <c r="A65" s="10"/>
      <c r="B65" s="27"/>
      <c r="C65" s="104" t="s">
        <v>40</v>
      </c>
      <c r="D65" s="62">
        <v>0.23047444951207341</v>
      </c>
      <c r="E65" s="62">
        <v>-0.3793989748519816</v>
      </c>
      <c r="F65" s="62">
        <v>-0.85934787319673855</v>
      </c>
      <c r="G65" s="62">
        <v>5.7050768086391628</v>
      </c>
      <c r="H65" s="62">
        <v>-0.54969921384445719</v>
      </c>
      <c r="I65" s="62">
        <v>8.8293638618432695</v>
      </c>
      <c r="J65" s="62">
        <v>1.1891323978714032</v>
      </c>
      <c r="K65" s="62">
        <v>0.3931754142018733</v>
      </c>
      <c r="L65" s="62">
        <v>1.2784161370501756E-2</v>
      </c>
      <c r="M65" s="62">
        <v>1.9614429080032618</v>
      </c>
      <c r="N65" s="62">
        <v>-0.45721260402831743</v>
      </c>
      <c r="O65" s="37"/>
      <c r="P65" s="10"/>
    </row>
    <row r="66" spans="1:16" x14ac:dyDescent="0.25">
      <c r="A66" s="10"/>
      <c r="B66" s="27"/>
      <c r="C66" s="105" t="s">
        <v>48</v>
      </c>
      <c r="D66" s="107">
        <v>0.62779657580822712</v>
      </c>
      <c r="E66" s="107">
        <v>1.6307143422041208</v>
      </c>
      <c r="F66" s="107">
        <v>-0.66746169903480967</v>
      </c>
      <c r="G66" s="107">
        <v>0.93598254641127299</v>
      </c>
      <c r="H66" s="107">
        <v>-3.3261844891202541E-2</v>
      </c>
      <c r="I66" s="107">
        <v>-4.3437050633741592E-2</v>
      </c>
      <c r="J66" s="107">
        <v>2.9761214985429385E-2</v>
      </c>
      <c r="K66" s="107">
        <v>-0.17772020343767403</v>
      </c>
      <c r="L66" s="107">
        <v>-8.2720642589556581E-2</v>
      </c>
      <c r="M66" s="107">
        <v>-0.18952540344465607</v>
      </c>
      <c r="N66" s="107">
        <v>-7.9210347036393292E-2</v>
      </c>
      <c r="O66" s="37"/>
      <c r="P66" s="10"/>
    </row>
    <row r="67" spans="1:16" x14ac:dyDescent="0.25">
      <c r="A67" s="10"/>
      <c r="B67" s="27"/>
      <c r="C67" s="106" t="s">
        <v>67</v>
      </c>
      <c r="D67" s="108">
        <v>0.53493598823657229</v>
      </c>
      <c r="E67" s="108">
        <v>0.22584378507771286</v>
      </c>
      <c r="F67" s="108">
        <v>-0.417962495409677</v>
      </c>
      <c r="G67" s="108">
        <v>0.32619714731399618</v>
      </c>
      <c r="H67" s="108">
        <v>-4.6837022750847446E-3</v>
      </c>
      <c r="I67" s="108">
        <v>0.18572310221481447</v>
      </c>
      <c r="J67" s="108">
        <v>2.1575648098674405E-2</v>
      </c>
      <c r="K67" s="108">
        <v>-3.621636332904965E-2</v>
      </c>
      <c r="L67" s="108">
        <v>-3.7214985502029951E-2</v>
      </c>
      <c r="M67" s="108">
        <v>-8.1278443071987616E-2</v>
      </c>
      <c r="N67" s="108">
        <v>-8.8528893647081497E-2</v>
      </c>
      <c r="O67" s="37"/>
      <c r="P67" s="10"/>
    </row>
    <row r="68" spans="1:16" x14ac:dyDescent="0.25">
      <c r="A68" s="10"/>
      <c r="B68" s="27"/>
      <c r="C68" s="215" t="s">
        <v>68</v>
      </c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37"/>
      <c r="P68" s="10"/>
    </row>
    <row r="69" spans="1:16" x14ac:dyDescent="0.25">
      <c r="A69" s="10"/>
      <c r="B69" s="2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32"/>
      <c r="P69" s="10"/>
    </row>
    <row r="70" spans="1:16" x14ac:dyDescent="0.25">
      <c r="A70" s="10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10"/>
    </row>
    <row r="72" spans="1:16" x14ac:dyDescent="0.25">
      <c r="B72" s="68" t="s">
        <v>19</v>
      </c>
      <c r="C72" s="14"/>
      <c r="D72" s="14"/>
      <c r="E72" s="14"/>
      <c r="F72" s="14"/>
      <c r="G72" s="15"/>
      <c r="H72" s="15"/>
      <c r="I72" s="15"/>
      <c r="J72" s="15"/>
      <c r="K72" s="15"/>
      <c r="L72" s="15"/>
      <c r="M72" s="15"/>
      <c r="N72" s="15"/>
      <c r="O72" s="30"/>
    </row>
    <row r="73" spans="1:16" ht="15" customHeight="1" x14ac:dyDescent="0.25">
      <c r="B73" s="16"/>
      <c r="C73" s="213" t="str">
        <f>+CONCATENATE("En el año ",G77," los impuestos de",D83," representaron  ",FIXED(H83*100,1),"% del total de tributos internos recaudados por la suma de S/ ",FIXED(G83/1000,1)," millones de soles. Mientras que los  Impuesto de ",D85," alcanzaron  una participación de ",FIXED(H85*100,1),"% sumando S/ ",FIXED(G85/1000,1)," millones de soles y el impuesto ",D92," representó el ",FIXED(H92*100,1),"%, sumando S/ ",FIXED(G92/1000,1)," millones de soles. Los impuestos aduaneros fueron S/", FIXED(G97/1000,1), " millones de soles.")</f>
        <v>En el año 2017 los impuestos de   Tercera Categoría representaron  11.0% del total de tributos internos recaudados por la suma de S/ 36.3 millones de soles. Mientras que los  Impuesto de    Quinta Categoría alcanzaron  una participación de 9.6% sumando S/ 31.6 millones de soles y el impuesto    Imp. General a las Ventas representó el 52.5%, sumando S/ 173.0 millones de soles. Los impuestos aduaneros fueron S/94.8 millones de soles.</v>
      </c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34"/>
    </row>
    <row r="74" spans="1:16" x14ac:dyDescent="0.25">
      <c r="B74" s="17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34"/>
    </row>
    <row r="75" spans="1:16" x14ac:dyDescent="0.25">
      <c r="B75" s="17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31"/>
    </row>
    <row r="76" spans="1:16" x14ac:dyDescent="0.25">
      <c r="B76" s="17"/>
      <c r="C76" s="6"/>
      <c r="D76" s="200" t="s">
        <v>46</v>
      </c>
      <c r="E76" s="200"/>
      <c r="F76" s="200"/>
      <c r="G76" s="200"/>
      <c r="H76" s="200"/>
      <c r="I76" s="200"/>
      <c r="J76" s="200"/>
      <c r="K76" s="200"/>
      <c r="L76" s="200"/>
      <c r="M76" s="200"/>
      <c r="N76" s="6"/>
      <c r="O76" s="31"/>
    </row>
    <row r="77" spans="1:16" ht="15" customHeight="1" x14ac:dyDescent="0.25">
      <c r="B77" s="17"/>
      <c r="C77" s="6"/>
      <c r="D77" s="206" t="s">
        <v>20</v>
      </c>
      <c r="E77" s="207"/>
      <c r="F77" s="208"/>
      <c r="G77" s="197">
        <v>2017</v>
      </c>
      <c r="H77" s="197"/>
      <c r="I77" s="197">
        <v>2016</v>
      </c>
      <c r="J77" s="197"/>
      <c r="K77" s="198" t="s">
        <v>83</v>
      </c>
      <c r="L77" s="198"/>
      <c r="M77" s="40" t="s">
        <v>54</v>
      </c>
      <c r="N77" s="6"/>
      <c r="O77" s="31"/>
    </row>
    <row r="78" spans="1:16" x14ac:dyDescent="0.25">
      <c r="B78" s="17"/>
      <c r="C78" s="6"/>
      <c r="D78" s="216"/>
      <c r="E78" s="217"/>
      <c r="F78" s="218"/>
      <c r="G78" s="86" t="s">
        <v>50</v>
      </c>
      <c r="H78" s="86" t="s">
        <v>6</v>
      </c>
      <c r="I78" s="86" t="s">
        <v>50</v>
      </c>
      <c r="J78" s="86" t="s">
        <v>6</v>
      </c>
      <c r="K78" s="86" t="s">
        <v>50</v>
      </c>
      <c r="L78" s="86" t="s">
        <v>7</v>
      </c>
      <c r="M78" s="86" t="s">
        <v>55</v>
      </c>
      <c r="N78" s="6"/>
      <c r="O78" s="31"/>
    </row>
    <row r="79" spans="1:16" x14ac:dyDescent="0.25">
      <c r="B79" s="17"/>
      <c r="C79" s="22"/>
      <c r="D79" s="212" t="s">
        <v>35</v>
      </c>
      <c r="E79" s="212"/>
      <c r="F79" s="212"/>
      <c r="G79" s="81">
        <f>+G96+G91+G80</f>
        <v>329626.99592999998</v>
      </c>
      <c r="H79" s="83"/>
      <c r="I79" s="81">
        <f>+I96+I91+I80</f>
        <v>352806.38501999987</v>
      </c>
      <c r="J79" s="83"/>
      <c r="K79" s="87">
        <f>+G79-I79</f>
        <v>-23179.389089999895</v>
      </c>
      <c r="L79" s="88">
        <f t="shared" ref="L79:L101" si="4">+IF(I79=0,"  - ",G79/I79-1)</f>
        <v>-6.5700027193912325E-2</v>
      </c>
      <c r="M79" s="88">
        <v>-9.1172986707987569E-2</v>
      </c>
      <c r="N79" s="6"/>
      <c r="O79" s="31"/>
    </row>
    <row r="80" spans="1:16" x14ac:dyDescent="0.25">
      <c r="B80" s="17"/>
      <c r="C80" s="22"/>
      <c r="D80" s="221" t="s">
        <v>11</v>
      </c>
      <c r="E80" s="221"/>
      <c r="F80" s="221"/>
      <c r="G80" s="78">
        <v>114697.07249000001</v>
      </c>
      <c r="H80" s="84">
        <f t="shared" ref="H80:H96" si="5">+G80/G$79</f>
        <v>0.3479601910832486</v>
      </c>
      <c r="I80" s="78">
        <v>123488.25768999998</v>
      </c>
      <c r="J80" s="84">
        <f t="shared" ref="J80:J96" si="6">+I80/I$79</f>
        <v>0.3500170714965935</v>
      </c>
      <c r="K80" s="89">
        <f>+G80-I80</f>
        <v>-8791.1851999999781</v>
      </c>
      <c r="L80" s="90">
        <f t="shared" si="4"/>
        <v>-7.1190454578029749E-2</v>
      </c>
      <c r="M80" s="90">
        <v>-9.6513721874892489E-2</v>
      </c>
      <c r="N80" s="6"/>
      <c r="O80" s="31"/>
    </row>
    <row r="81" spans="2:15" x14ac:dyDescent="0.25">
      <c r="B81" s="17"/>
      <c r="C81" s="23"/>
      <c r="D81" s="222" t="s">
        <v>21</v>
      </c>
      <c r="E81" s="222"/>
      <c r="F81" s="222"/>
      <c r="G81" s="79">
        <v>6416.8203200000034</v>
      </c>
      <c r="H81" s="62">
        <f t="shared" si="5"/>
        <v>1.9466913812370781E-2</v>
      </c>
      <c r="I81" s="79">
        <v>6434.3438400000014</v>
      </c>
      <c r="J81" s="62">
        <f t="shared" si="6"/>
        <v>1.8237605987871369E-2</v>
      </c>
      <c r="K81" s="52">
        <f t="shared" ref="K81:K90" si="7">+G81-I81</f>
        <v>-17.523519999997916</v>
      </c>
      <c r="L81" s="91">
        <f t="shared" si="4"/>
        <v>-2.7234354326948207E-3</v>
      </c>
      <c r="M81" s="91">
        <v>-2.9913402566335345E-2</v>
      </c>
      <c r="N81" s="6"/>
      <c r="O81" s="31"/>
    </row>
    <row r="82" spans="2:15" x14ac:dyDescent="0.25">
      <c r="B82" s="17"/>
      <c r="C82" s="23"/>
      <c r="D82" s="222" t="s">
        <v>22</v>
      </c>
      <c r="E82" s="222"/>
      <c r="F82" s="222"/>
      <c r="G82" s="79">
        <v>4900.7446200000004</v>
      </c>
      <c r="H82" s="62">
        <f t="shared" si="5"/>
        <v>1.4867546288716987E-2</v>
      </c>
      <c r="I82" s="79">
        <v>5759.7046300000011</v>
      </c>
      <c r="J82" s="62">
        <f t="shared" si="6"/>
        <v>1.6325397936529679E-2</v>
      </c>
      <c r="K82" s="52">
        <f t="shared" si="7"/>
        <v>-858.96001000000069</v>
      </c>
      <c r="L82" s="91">
        <f t="shared" si="4"/>
        <v>-0.14913264918586644</v>
      </c>
      <c r="M82" s="91">
        <v>-0.17233088338257774</v>
      </c>
      <c r="N82" s="6"/>
      <c r="O82" s="31"/>
    </row>
    <row r="83" spans="2:15" x14ac:dyDescent="0.25">
      <c r="B83" s="17"/>
      <c r="C83" s="23"/>
      <c r="D83" s="222" t="s">
        <v>23</v>
      </c>
      <c r="E83" s="222"/>
      <c r="F83" s="222"/>
      <c r="G83" s="79">
        <v>36281.757170000004</v>
      </c>
      <c r="H83" s="62">
        <f t="shared" si="5"/>
        <v>0.11006913152739725</v>
      </c>
      <c r="I83" s="79">
        <v>59242.672229999982</v>
      </c>
      <c r="J83" s="62">
        <f t="shared" si="6"/>
        <v>0.16791836753929959</v>
      </c>
      <c r="K83" s="52">
        <f t="shared" si="7"/>
        <v>-22960.915059999978</v>
      </c>
      <c r="L83" s="91">
        <f t="shared" si="4"/>
        <v>-0.38757392595084139</v>
      </c>
      <c r="M83" s="91">
        <v>-0.40427124484593224</v>
      </c>
      <c r="N83" s="6"/>
      <c r="O83" s="31"/>
    </row>
    <row r="84" spans="2:15" x14ac:dyDescent="0.25">
      <c r="B84" s="17"/>
      <c r="C84" s="23"/>
      <c r="D84" s="222" t="s">
        <v>24</v>
      </c>
      <c r="E84" s="222"/>
      <c r="F84" s="222"/>
      <c r="G84" s="79">
        <v>6130.7996700000022</v>
      </c>
      <c r="H84" s="62">
        <f t="shared" si="5"/>
        <v>1.8599203783970251E-2</v>
      </c>
      <c r="I84" s="79">
        <v>5988.5904300000002</v>
      </c>
      <c r="J84" s="62">
        <f t="shared" si="6"/>
        <v>1.6974155469608405E-2</v>
      </c>
      <c r="K84" s="52">
        <f t="shared" si="7"/>
        <v>142.20924000000196</v>
      </c>
      <c r="L84" s="91">
        <f t="shared" si="4"/>
        <v>2.3746696599520556E-2</v>
      </c>
      <c r="M84" s="91">
        <v>-4.1649580233787953E-3</v>
      </c>
      <c r="N84" s="6"/>
      <c r="O84" s="31"/>
    </row>
    <row r="85" spans="2:15" x14ac:dyDescent="0.25">
      <c r="B85" s="17"/>
      <c r="C85" s="23"/>
      <c r="D85" s="222" t="s">
        <v>25</v>
      </c>
      <c r="E85" s="222"/>
      <c r="F85" s="222"/>
      <c r="G85" s="79">
        <v>31600.112659999999</v>
      </c>
      <c r="H85" s="62">
        <f t="shared" si="5"/>
        <v>9.5866276276445034E-2</v>
      </c>
      <c r="I85" s="79">
        <v>30241.247080000005</v>
      </c>
      <c r="J85" s="62">
        <f t="shared" si="6"/>
        <v>8.571626921742273E-2</v>
      </c>
      <c r="K85" s="52">
        <f t="shared" si="7"/>
        <v>1358.8655799999942</v>
      </c>
      <c r="L85" s="91">
        <f t="shared" si="4"/>
        <v>4.4934178025306304E-2</v>
      </c>
      <c r="M85" s="91">
        <v>1.6444863258691766E-2</v>
      </c>
      <c r="N85" s="6"/>
      <c r="O85" s="31"/>
    </row>
    <row r="86" spans="2:15" x14ac:dyDescent="0.25">
      <c r="B86" s="17"/>
      <c r="C86" s="23"/>
      <c r="D86" s="222" t="s">
        <v>26</v>
      </c>
      <c r="E86" s="222"/>
      <c r="F86" s="222"/>
      <c r="G86" s="79">
        <v>601.19107000000008</v>
      </c>
      <c r="H86" s="62">
        <f t="shared" si="5"/>
        <v>1.8238526498832936E-3</v>
      </c>
      <c r="I86" s="79">
        <v>1401.8149699999999</v>
      </c>
      <c r="J86" s="62">
        <f t="shared" si="6"/>
        <v>3.9733265312659628E-3</v>
      </c>
      <c r="K86" s="52">
        <f t="shared" si="7"/>
        <v>-800.62389999999982</v>
      </c>
      <c r="L86" s="91">
        <f t="shared" si="4"/>
        <v>-0.57113379235777451</v>
      </c>
      <c r="M86" s="91">
        <v>-0.58282649476834458</v>
      </c>
      <c r="N86" s="6"/>
      <c r="O86" s="31"/>
    </row>
    <row r="87" spans="2:15" x14ac:dyDescent="0.25">
      <c r="B87" s="17"/>
      <c r="C87" s="23"/>
      <c r="D87" s="222" t="s">
        <v>27</v>
      </c>
      <c r="E87" s="222"/>
      <c r="F87" s="222"/>
      <c r="G87" s="79">
        <v>8022.2198000000008</v>
      </c>
      <c r="H87" s="62">
        <f t="shared" si="5"/>
        <v>2.4337265755088853E-2</v>
      </c>
      <c r="I87" s="79">
        <v>9123.7296899999965</v>
      </c>
      <c r="J87" s="62">
        <f t="shared" si="6"/>
        <v>2.5860443794073599E-2</v>
      </c>
      <c r="K87" s="52">
        <f t="shared" si="7"/>
        <v>-1101.5098899999957</v>
      </c>
      <c r="L87" s="91">
        <f t="shared" si="4"/>
        <v>-0.12073021970470021</v>
      </c>
      <c r="M87" s="91">
        <v>-0.14470282397240941</v>
      </c>
      <c r="N87" s="6"/>
      <c r="O87" s="31"/>
    </row>
    <row r="88" spans="2:15" x14ac:dyDescent="0.25">
      <c r="B88" s="17"/>
      <c r="C88" s="23"/>
      <c r="D88" s="222" t="s">
        <v>28</v>
      </c>
      <c r="E88" s="222"/>
      <c r="F88" s="222"/>
      <c r="G88" s="79">
        <v>4339.2642100000012</v>
      </c>
      <c r="H88" s="62">
        <f t="shared" si="5"/>
        <v>1.3164165142959022E-2</v>
      </c>
      <c r="I88" s="79">
        <v>4356.3814600000014</v>
      </c>
      <c r="J88" s="62">
        <f t="shared" si="6"/>
        <v>1.2347796539320135E-2</v>
      </c>
      <c r="K88" s="52">
        <f t="shared" si="7"/>
        <v>-17.11725000000024</v>
      </c>
      <c r="L88" s="91">
        <f t="shared" si="4"/>
        <v>-3.9292358020457385E-3</v>
      </c>
      <c r="M88" s="91">
        <v>-3.1086327729773267E-2</v>
      </c>
      <c r="N88" s="6"/>
      <c r="O88" s="31"/>
    </row>
    <row r="89" spans="2:15" x14ac:dyDescent="0.25">
      <c r="B89" s="17"/>
      <c r="C89" s="23"/>
      <c r="D89" s="222" t="s">
        <v>57</v>
      </c>
      <c r="E89" s="222"/>
      <c r="F89" s="222"/>
      <c r="G89" s="79">
        <v>15403.198480000003</v>
      </c>
      <c r="H89" s="62">
        <f t="shared" si="5"/>
        <v>4.6729177737830203E-2</v>
      </c>
      <c r="I89" s="79">
        <v>0</v>
      </c>
      <c r="J89" s="62">
        <f t="shared" si="6"/>
        <v>0</v>
      </c>
      <c r="K89" s="52">
        <f t="shared" si="7"/>
        <v>15403.198480000003</v>
      </c>
      <c r="L89" s="91" t="str">
        <f t="shared" si="4"/>
        <v xml:space="preserve">  - </v>
      </c>
      <c r="M89" s="91">
        <v>0</v>
      </c>
      <c r="N89" s="6"/>
      <c r="O89" s="31"/>
    </row>
    <row r="90" spans="2:15" x14ac:dyDescent="0.25">
      <c r="B90" s="17"/>
      <c r="C90" s="23"/>
      <c r="D90" s="222" t="s">
        <v>29</v>
      </c>
      <c r="E90" s="222"/>
      <c r="F90" s="222"/>
      <c r="G90" s="79">
        <v>1000.96449</v>
      </c>
      <c r="H90" s="62">
        <f t="shared" si="5"/>
        <v>3.0366581085869743E-3</v>
      </c>
      <c r="I90" s="79">
        <v>939.77336000000014</v>
      </c>
      <c r="J90" s="62">
        <f t="shared" si="6"/>
        <v>2.6637084812020234E-3</v>
      </c>
      <c r="K90" s="52">
        <f t="shared" si="7"/>
        <v>61.191129999999816</v>
      </c>
      <c r="L90" s="91">
        <f t="shared" si="4"/>
        <v>6.511264588304555E-2</v>
      </c>
      <c r="M90" s="91">
        <v>3.6073180940088267E-2</v>
      </c>
      <c r="N90" s="6"/>
      <c r="O90" s="31"/>
    </row>
    <row r="91" spans="2:15" x14ac:dyDescent="0.25">
      <c r="B91" s="17"/>
      <c r="C91" s="22"/>
      <c r="D91" s="221" t="s">
        <v>30</v>
      </c>
      <c r="E91" s="221"/>
      <c r="F91" s="221"/>
      <c r="G91" s="78">
        <v>173111.62554999997</v>
      </c>
      <c r="H91" s="84">
        <f t="shared" si="5"/>
        <v>0.52517429606027222</v>
      </c>
      <c r="I91" s="78">
        <v>176830.8167299999</v>
      </c>
      <c r="J91" s="84">
        <f t="shared" si="6"/>
        <v>0.5012120648552767</v>
      </c>
      <c r="K91" s="89">
        <f t="shared" ref="K91:K96" si="8">+G91-I91</f>
        <v>-3719.1911799999361</v>
      </c>
      <c r="L91" s="90">
        <f t="shared" si="4"/>
        <v>-2.1032483188033413E-2</v>
      </c>
      <c r="M91" s="90">
        <v>-4.7723268425294063E-2</v>
      </c>
      <c r="N91" s="6"/>
      <c r="O91" s="31"/>
    </row>
    <row r="92" spans="2:15" x14ac:dyDescent="0.25">
      <c r="B92" s="17"/>
      <c r="C92" s="23"/>
      <c r="D92" s="222" t="s">
        <v>31</v>
      </c>
      <c r="E92" s="222"/>
      <c r="F92" s="222"/>
      <c r="G92" s="79">
        <v>172992.66757999998</v>
      </c>
      <c r="H92" s="62">
        <f t="shared" si="5"/>
        <v>0.52481340944761978</v>
      </c>
      <c r="I92" s="79">
        <v>176617.63072999992</v>
      </c>
      <c r="J92" s="62">
        <f t="shared" si="6"/>
        <v>0.50060780708372898</v>
      </c>
      <c r="K92" s="52">
        <f t="shared" si="8"/>
        <v>-3624.9631499999377</v>
      </c>
      <c r="L92" s="91">
        <f t="shared" si="4"/>
        <v>-2.0524356119019149E-2</v>
      </c>
      <c r="M92" s="91">
        <v>-4.7228995044210631E-2</v>
      </c>
      <c r="N92" s="6"/>
      <c r="O92" s="31"/>
    </row>
    <row r="93" spans="2:15" x14ac:dyDescent="0.25">
      <c r="B93" s="17"/>
      <c r="C93" s="23"/>
      <c r="D93" s="222" t="s">
        <v>32</v>
      </c>
      <c r="E93" s="222"/>
      <c r="F93" s="222"/>
      <c r="G93" s="79">
        <v>118.95796999999999</v>
      </c>
      <c r="H93" s="62">
        <f t="shared" si="5"/>
        <v>3.6088661265250879E-4</v>
      </c>
      <c r="I93" s="79">
        <v>213.18600000000001</v>
      </c>
      <c r="J93" s="62">
        <f t="shared" si="6"/>
        <v>6.0425777154774266E-4</v>
      </c>
      <c r="K93" s="52">
        <f t="shared" si="8"/>
        <v>-94.228030000000018</v>
      </c>
      <c r="L93" s="91">
        <f t="shared" si="4"/>
        <v>-0.44199914628540338</v>
      </c>
      <c r="M93" s="91">
        <v>-0.45721260402831743</v>
      </c>
      <c r="N93" s="6"/>
      <c r="O93" s="31"/>
    </row>
    <row r="94" spans="2:15" x14ac:dyDescent="0.25">
      <c r="B94" s="17"/>
      <c r="C94" s="23"/>
      <c r="D94" s="222" t="s">
        <v>33</v>
      </c>
      <c r="E94" s="222"/>
      <c r="F94" s="222"/>
      <c r="G94" s="79">
        <v>0</v>
      </c>
      <c r="H94" s="62">
        <f t="shared" si="5"/>
        <v>0</v>
      </c>
      <c r="I94" s="79">
        <v>0</v>
      </c>
      <c r="J94" s="62">
        <f t="shared" si="6"/>
        <v>0</v>
      </c>
      <c r="K94" s="52">
        <f t="shared" si="8"/>
        <v>0</v>
      </c>
      <c r="L94" s="91" t="str">
        <f t="shared" si="4"/>
        <v xml:space="preserve">  - </v>
      </c>
      <c r="M94" s="91">
        <v>0</v>
      </c>
      <c r="N94" s="6"/>
      <c r="O94" s="31"/>
    </row>
    <row r="95" spans="2:15" x14ac:dyDescent="0.25">
      <c r="B95" s="17"/>
      <c r="C95" s="23"/>
      <c r="D95" s="222" t="s">
        <v>34</v>
      </c>
      <c r="E95" s="222"/>
      <c r="F95" s="222"/>
      <c r="G95" s="79">
        <v>0</v>
      </c>
      <c r="H95" s="62">
        <f t="shared" si="5"/>
        <v>0</v>
      </c>
      <c r="I95" s="79">
        <v>0</v>
      </c>
      <c r="J95" s="62">
        <f t="shared" si="6"/>
        <v>0</v>
      </c>
      <c r="K95" s="52">
        <f t="shared" si="8"/>
        <v>0</v>
      </c>
      <c r="L95" s="91" t="str">
        <f t="shared" si="4"/>
        <v xml:space="preserve">  - </v>
      </c>
      <c r="M95" s="91">
        <v>0</v>
      </c>
      <c r="N95" s="6"/>
      <c r="O95" s="31"/>
    </row>
    <row r="96" spans="2:15" x14ac:dyDescent="0.25">
      <c r="B96" s="17"/>
      <c r="C96" s="22"/>
      <c r="D96" s="221" t="s">
        <v>17</v>
      </c>
      <c r="E96" s="221"/>
      <c r="F96" s="221"/>
      <c r="G96" s="80">
        <v>41818.297890000009</v>
      </c>
      <c r="H96" s="84">
        <f t="shared" si="5"/>
        <v>0.12686551285647915</v>
      </c>
      <c r="I96" s="80">
        <v>52487.310600000004</v>
      </c>
      <c r="J96" s="84">
        <f t="shared" si="6"/>
        <v>0.14877086364812986</v>
      </c>
      <c r="K96" s="89">
        <f t="shared" si="8"/>
        <v>-10669.012709999995</v>
      </c>
      <c r="L96" s="90">
        <f t="shared" si="4"/>
        <v>-0.20326842027223235</v>
      </c>
      <c r="M96" s="90">
        <v>-0.22499068492459651</v>
      </c>
      <c r="N96" s="6"/>
      <c r="O96" s="31"/>
    </row>
    <row r="97" spans="2:15" x14ac:dyDescent="0.25">
      <c r="B97" s="17"/>
      <c r="C97" s="23"/>
      <c r="D97" s="212" t="s">
        <v>62</v>
      </c>
      <c r="E97" s="212"/>
      <c r="F97" s="212"/>
      <c r="G97" s="81">
        <v>94761.195319999999</v>
      </c>
      <c r="H97" s="83"/>
      <c r="I97" s="81">
        <v>100107.12543999999</v>
      </c>
      <c r="J97" s="83"/>
      <c r="K97" s="87">
        <f>+G97-I97</f>
        <v>-5345.93011999999</v>
      </c>
      <c r="L97" s="88">
        <f t="shared" si="4"/>
        <v>-5.3402093971863351E-2</v>
      </c>
      <c r="M97" s="88">
        <v>-7.9210347036393292E-2</v>
      </c>
      <c r="N97" s="6"/>
      <c r="O97" s="31"/>
    </row>
    <row r="98" spans="2:15" x14ac:dyDescent="0.25">
      <c r="B98" s="17"/>
      <c r="C98" s="23"/>
      <c r="D98" s="222" t="s">
        <v>58</v>
      </c>
      <c r="E98" s="222"/>
      <c r="F98" s="222"/>
      <c r="G98" s="79">
        <v>0</v>
      </c>
      <c r="H98" s="62">
        <f>+IF(G98=0,0,G98/G$97)</f>
        <v>0</v>
      </c>
      <c r="I98" s="79">
        <v>4.9862399999999996</v>
      </c>
      <c r="J98" s="62">
        <f>+IF(I98=0,0,I98/I$97)</f>
        <v>4.9809041844764013E-5</v>
      </c>
      <c r="K98" s="52">
        <f t="shared" ref="K98:K101" si="9">+G98-I98</f>
        <v>-4.9862399999999996</v>
      </c>
      <c r="L98" s="91">
        <f t="shared" si="4"/>
        <v>-1</v>
      </c>
      <c r="M98" s="91">
        <v>-1</v>
      </c>
      <c r="N98" s="6"/>
      <c r="O98" s="31"/>
    </row>
    <row r="99" spans="2:15" x14ac:dyDescent="0.25">
      <c r="B99" s="17"/>
      <c r="C99" s="23"/>
      <c r="D99" s="222" t="s">
        <v>59</v>
      </c>
      <c r="E99" s="222"/>
      <c r="F99" s="222"/>
      <c r="G99" s="79">
        <v>89069.524359999981</v>
      </c>
      <c r="H99" s="62">
        <f>+IF(G99=0,0,G99/G$97)</f>
        <v>0.93993669095477572</v>
      </c>
      <c r="I99" s="79">
        <v>99918.563279999988</v>
      </c>
      <c r="J99" s="62">
        <f>+IF(I99=0,0,I99/I$97)</f>
        <v>0.99811639621883841</v>
      </c>
      <c r="K99" s="52">
        <f t="shared" si="9"/>
        <v>-10849.038920000006</v>
      </c>
      <c r="L99" s="91">
        <f t="shared" si="4"/>
        <v>-0.10857881222328969</v>
      </c>
      <c r="M99" s="91">
        <v>-0.13288271513150218</v>
      </c>
      <c r="N99" s="6"/>
      <c r="O99" s="31"/>
    </row>
    <row r="100" spans="2:15" x14ac:dyDescent="0.25">
      <c r="B100" s="17"/>
      <c r="C100" s="23"/>
      <c r="D100" s="222" t="s">
        <v>60</v>
      </c>
      <c r="E100" s="222"/>
      <c r="F100" s="222"/>
      <c r="G100" s="79">
        <v>5596.0409200000004</v>
      </c>
      <c r="H100" s="62">
        <f>+IF(G100=0,0,G100/G$97)</f>
        <v>5.90541402638778E-2</v>
      </c>
      <c r="I100" s="79">
        <v>0</v>
      </c>
      <c r="J100" s="62">
        <f>+IF(I100=0,0,I100/I$97)</f>
        <v>0</v>
      </c>
      <c r="K100" s="52">
        <f t="shared" si="9"/>
        <v>5596.0409200000004</v>
      </c>
      <c r="L100" s="91" t="str">
        <f t="shared" si="4"/>
        <v xml:space="preserve">  - </v>
      </c>
      <c r="M100" s="91">
        <v>0</v>
      </c>
      <c r="N100" s="6"/>
      <c r="O100" s="31"/>
    </row>
    <row r="101" spans="2:15" x14ac:dyDescent="0.25">
      <c r="B101" s="17"/>
      <c r="C101" s="23"/>
      <c r="D101" s="222" t="s">
        <v>61</v>
      </c>
      <c r="E101" s="222"/>
      <c r="F101" s="222"/>
      <c r="G101" s="79">
        <v>95.630040000000008</v>
      </c>
      <c r="H101" s="62">
        <f>+IF(G101=0,0,G101/G$97)</f>
        <v>1.0091687813462674E-3</v>
      </c>
      <c r="I101" s="79">
        <v>183.57591999999997</v>
      </c>
      <c r="J101" s="62">
        <f>+IF(I101=0,0,I101/I$97)</f>
        <v>1.8337947393168099E-3</v>
      </c>
      <c r="K101" s="52">
        <f t="shared" si="9"/>
        <v>-87.94587999999996</v>
      </c>
      <c r="L101" s="91">
        <f t="shared" si="4"/>
        <v>-0.47907089339386111</v>
      </c>
      <c r="M101" s="91">
        <v>-0.49327361888728838</v>
      </c>
      <c r="N101" s="6"/>
      <c r="O101" s="31"/>
    </row>
    <row r="102" spans="2:15" x14ac:dyDescent="0.25">
      <c r="B102" s="17"/>
      <c r="C102" s="23"/>
      <c r="D102" s="223" t="s">
        <v>63</v>
      </c>
      <c r="E102" s="223"/>
      <c r="F102" s="223"/>
      <c r="G102" s="82">
        <f>+G97+G79</f>
        <v>424388.19124999997</v>
      </c>
      <c r="H102" s="85"/>
      <c r="I102" s="82">
        <f>+I97+I79</f>
        <v>452913.51045999984</v>
      </c>
      <c r="J102" s="85"/>
      <c r="K102" s="92">
        <f t="shared" ref="K102" si="10">+G102-I102</f>
        <v>-28525.319209999871</v>
      </c>
      <c r="L102" s="93">
        <f>+G102/I102-1</f>
        <v>-6.2981824457009949E-2</v>
      </c>
      <c r="M102" s="93">
        <v>-8.8528893647081497E-2</v>
      </c>
      <c r="N102" s="6"/>
      <c r="O102" s="31"/>
    </row>
    <row r="103" spans="2:15" x14ac:dyDescent="0.25">
      <c r="B103" s="17"/>
      <c r="C103" s="23"/>
      <c r="D103" s="180" t="s">
        <v>64</v>
      </c>
      <c r="E103" s="180"/>
      <c r="F103" s="180"/>
      <c r="G103" s="180"/>
      <c r="H103" s="180"/>
      <c r="I103" s="180"/>
      <c r="J103" s="180"/>
      <c r="K103" s="180"/>
      <c r="L103" s="180"/>
      <c r="M103" s="180"/>
      <c r="N103" s="6"/>
      <c r="O103" s="31"/>
    </row>
    <row r="104" spans="2:15" x14ac:dyDescent="0.25">
      <c r="B104" s="18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32"/>
    </row>
    <row r="107" spans="2:15" x14ac:dyDescent="0.25">
      <c r="B107" s="68" t="s">
        <v>82</v>
      </c>
      <c r="C107" s="96"/>
      <c r="D107" s="96"/>
      <c r="E107" s="96"/>
      <c r="F107" s="96"/>
      <c r="G107" s="97"/>
      <c r="H107" s="97"/>
      <c r="I107" s="97"/>
      <c r="J107" s="97"/>
      <c r="K107" s="97"/>
      <c r="L107" s="97"/>
      <c r="M107" s="97"/>
      <c r="N107" s="97"/>
      <c r="O107" s="30"/>
    </row>
    <row r="108" spans="2:15" x14ac:dyDescent="0.25">
      <c r="B108" s="118"/>
      <c r="C108" s="213" t="str">
        <f>+CONCATENATE("En el año ",F132," el número de contribuyentes activos ascendió a ",FIXED(H132,1)," creciendo  ",FIXED(I132*100,1),"% y una participación respecto al total a nivel nacional de  ",FIXED(J132*100,1),"%")</f>
        <v>En el año 2017 el número de contribuyentes activos ascendió a 240.7 creciendo  7.9% y una participación respecto al total a nivel nacional de  2.7%</v>
      </c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  <c r="O108" s="34"/>
    </row>
    <row r="109" spans="2:15" x14ac:dyDescent="0.25">
      <c r="B109" s="101"/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31"/>
    </row>
    <row r="110" spans="2:15" x14ac:dyDescent="0.25">
      <c r="B110" s="101"/>
      <c r="C110" s="100"/>
      <c r="D110" s="100"/>
      <c r="E110" s="100"/>
      <c r="F110" s="231" t="s">
        <v>77</v>
      </c>
      <c r="G110" s="231"/>
      <c r="H110" s="231"/>
      <c r="I110" s="231"/>
      <c r="J110" s="231"/>
      <c r="K110" s="100"/>
      <c r="L110" s="100"/>
      <c r="M110" s="100"/>
      <c r="N110" s="100"/>
      <c r="O110" s="31"/>
    </row>
    <row r="111" spans="2:15" x14ac:dyDescent="0.25">
      <c r="B111" s="101"/>
      <c r="C111" s="100"/>
      <c r="D111" s="100"/>
      <c r="E111" s="100"/>
      <c r="F111" s="181" t="s">
        <v>78</v>
      </c>
      <c r="G111" s="181"/>
      <c r="H111" s="181"/>
      <c r="I111" s="181"/>
      <c r="J111" s="181"/>
      <c r="K111" s="100"/>
      <c r="L111" s="100"/>
      <c r="M111" s="100"/>
      <c r="N111" s="100"/>
      <c r="O111" s="31"/>
    </row>
    <row r="112" spans="2:15" x14ac:dyDescent="0.25">
      <c r="B112" s="17"/>
      <c r="C112" s="6"/>
      <c r="D112" s="6"/>
      <c r="E112" s="6"/>
      <c r="F112" s="86" t="s">
        <v>75</v>
      </c>
      <c r="G112" s="86" t="s">
        <v>76</v>
      </c>
      <c r="H112" s="86" t="s">
        <v>1</v>
      </c>
      <c r="I112" s="86" t="s">
        <v>79</v>
      </c>
      <c r="J112" s="86" t="s">
        <v>80</v>
      </c>
      <c r="K112" s="6"/>
      <c r="L112" s="6"/>
      <c r="M112" s="6"/>
      <c r="N112" s="6"/>
      <c r="O112" s="31"/>
    </row>
    <row r="113" spans="2:15" x14ac:dyDescent="0.25">
      <c r="B113" s="17"/>
      <c r="C113" s="6"/>
      <c r="D113" s="6"/>
      <c r="E113" s="6"/>
      <c r="F113" s="138">
        <v>1998</v>
      </c>
      <c r="G113" s="79">
        <v>1907.1309999999996</v>
      </c>
      <c r="H113" s="79">
        <v>48.674999999999997</v>
      </c>
      <c r="I113" s="62"/>
      <c r="J113" s="62"/>
      <c r="K113" s="100"/>
      <c r="L113" s="6"/>
      <c r="M113" s="6"/>
      <c r="N113" s="6"/>
      <c r="O113" s="31"/>
    </row>
    <row r="114" spans="2:15" x14ac:dyDescent="0.25">
      <c r="B114" s="17"/>
      <c r="C114" s="6"/>
      <c r="D114" s="6"/>
      <c r="E114" s="6"/>
      <c r="F114" s="138">
        <v>1999</v>
      </c>
      <c r="G114" s="79">
        <v>1777.9380000000001</v>
      </c>
      <c r="H114" s="79">
        <v>41.045000000000002</v>
      </c>
      <c r="I114" s="62">
        <f>+H114/H113-1</f>
        <v>-0.15675398048279399</v>
      </c>
      <c r="J114" s="62">
        <f>+H114/G114</f>
        <v>2.3085731898412655E-2</v>
      </c>
      <c r="K114" s="100"/>
      <c r="L114" s="6"/>
      <c r="M114" s="6"/>
      <c r="N114" s="6"/>
      <c r="O114" s="31"/>
    </row>
    <row r="115" spans="2:15" x14ac:dyDescent="0.25">
      <c r="B115" s="17"/>
      <c r="C115" s="6"/>
      <c r="D115" s="6"/>
      <c r="E115" s="6"/>
      <c r="F115" s="138">
        <v>2000</v>
      </c>
      <c r="G115" s="79">
        <v>1971.741</v>
      </c>
      <c r="H115" s="79">
        <v>42.304000000000002</v>
      </c>
      <c r="I115" s="62">
        <f t="shared" ref="I115:I132" si="11">+H115/H114-1</f>
        <v>3.0673650870995273E-2</v>
      </c>
      <c r="J115" s="62">
        <f t="shared" ref="J115:J132" si="12">+H115/G115</f>
        <v>2.1455150549691871E-2</v>
      </c>
      <c r="K115" s="100"/>
      <c r="L115" s="6"/>
      <c r="M115" s="6"/>
      <c r="N115" s="6"/>
      <c r="O115" s="31"/>
    </row>
    <row r="116" spans="2:15" x14ac:dyDescent="0.25">
      <c r="B116" s="17"/>
      <c r="C116" s="6"/>
      <c r="D116" s="6"/>
      <c r="E116" s="6"/>
      <c r="F116" s="138">
        <v>2001</v>
      </c>
      <c r="G116" s="79">
        <v>2181.5149999999999</v>
      </c>
      <c r="H116" s="79">
        <v>46.673000000000002</v>
      </c>
      <c r="I116" s="62">
        <f t="shared" si="11"/>
        <v>0.10327628593040838</v>
      </c>
      <c r="J116" s="62">
        <f t="shared" si="12"/>
        <v>2.1394764647504144E-2</v>
      </c>
      <c r="K116" s="100"/>
      <c r="L116" s="6"/>
      <c r="M116" s="6"/>
      <c r="N116" s="6"/>
      <c r="O116" s="31"/>
    </row>
    <row r="117" spans="2:15" x14ac:dyDescent="0.25">
      <c r="B117" s="17"/>
      <c r="C117" s="6"/>
      <c r="D117" s="6"/>
      <c r="E117" s="6"/>
      <c r="F117" s="138">
        <v>2002</v>
      </c>
      <c r="G117" s="79">
        <v>2421.1780000000003</v>
      </c>
      <c r="H117" s="79">
        <v>52.491999999999997</v>
      </c>
      <c r="I117" s="62">
        <f t="shared" si="11"/>
        <v>0.12467593683714351</v>
      </c>
      <c r="J117" s="62">
        <f t="shared" si="12"/>
        <v>2.1680355595499377E-2</v>
      </c>
      <c r="K117" s="100"/>
      <c r="L117" s="6"/>
      <c r="M117" s="6"/>
      <c r="N117" s="6"/>
      <c r="O117" s="31"/>
    </row>
    <row r="118" spans="2:15" x14ac:dyDescent="0.25">
      <c r="B118" s="17"/>
      <c r="C118" s="6"/>
      <c r="D118" s="6"/>
      <c r="E118" s="6"/>
      <c r="F118" s="138">
        <v>2003</v>
      </c>
      <c r="G118" s="79">
        <v>2675.5149999999999</v>
      </c>
      <c r="H118" s="79">
        <v>58.853000000000002</v>
      </c>
      <c r="I118" s="62">
        <f t="shared" si="11"/>
        <v>0.12118037034214746</v>
      </c>
      <c r="J118" s="62">
        <f t="shared" si="12"/>
        <v>2.1996886580714369E-2</v>
      </c>
      <c r="K118" s="100"/>
      <c r="L118" s="6"/>
      <c r="M118" s="6"/>
      <c r="N118" s="6"/>
      <c r="O118" s="31"/>
    </row>
    <row r="119" spans="2:15" x14ac:dyDescent="0.25">
      <c r="B119" s="17"/>
      <c r="C119" s="6"/>
      <c r="D119" s="6"/>
      <c r="E119" s="6"/>
      <c r="F119" s="138">
        <v>2004</v>
      </c>
      <c r="G119" s="79">
        <v>2917.98</v>
      </c>
      <c r="H119" s="79">
        <v>65.760999999999996</v>
      </c>
      <c r="I119" s="62">
        <f t="shared" si="11"/>
        <v>0.11737719402579305</v>
      </c>
      <c r="J119" s="62">
        <f t="shared" si="12"/>
        <v>2.2536480716111831E-2</v>
      </c>
      <c r="K119" s="100"/>
      <c r="L119" s="6"/>
      <c r="M119" s="6"/>
      <c r="N119" s="6"/>
      <c r="O119" s="31"/>
    </row>
    <row r="120" spans="2:15" x14ac:dyDescent="0.25">
      <c r="B120" s="17"/>
      <c r="C120" s="6"/>
      <c r="D120" s="6"/>
      <c r="E120" s="6"/>
      <c r="F120" s="138">
        <v>2005</v>
      </c>
      <c r="G120" s="79">
        <v>3283.3780000000006</v>
      </c>
      <c r="H120" s="79">
        <v>74.988</v>
      </c>
      <c r="I120" s="62">
        <f t="shared" si="11"/>
        <v>0.14031112665561651</v>
      </c>
      <c r="J120" s="62">
        <f t="shared" si="12"/>
        <v>2.2838674072860325E-2</v>
      </c>
      <c r="K120" s="100"/>
      <c r="L120" s="6"/>
      <c r="M120" s="6"/>
      <c r="N120" s="6"/>
      <c r="O120" s="31"/>
    </row>
    <row r="121" spans="2:15" x14ac:dyDescent="0.25">
      <c r="B121" s="17"/>
      <c r="C121" s="6"/>
      <c r="D121" s="6"/>
      <c r="E121" s="6"/>
      <c r="F121" s="138">
        <v>2006</v>
      </c>
      <c r="G121" s="79">
        <v>3482.0789999999997</v>
      </c>
      <c r="H121" s="79">
        <v>77.516000000000005</v>
      </c>
      <c r="I121" s="62">
        <f t="shared" si="11"/>
        <v>3.3712060596362114E-2</v>
      </c>
      <c r="J121" s="62">
        <f t="shared" si="12"/>
        <v>2.2261413368277978E-2</v>
      </c>
      <c r="K121" s="100"/>
      <c r="L121" s="6"/>
      <c r="M121" s="6"/>
      <c r="N121" s="6"/>
      <c r="O121" s="31"/>
    </row>
    <row r="122" spans="2:15" x14ac:dyDescent="0.25">
      <c r="B122" s="17"/>
      <c r="C122" s="6"/>
      <c r="D122" s="6"/>
      <c r="E122" s="6"/>
      <c r="F122" s="138">
        <v>2007</v>
      </c>
      <c r="G122" s="79">
        <v>3898.12</v>
      </c>
      <c r="H122" s="79">
        <v>91.406999999999996</v>
      </c>
      <c r="I122" s="62">
        <f t="shared" si="11"/>
        <v>0.17920171319469524</v>
      </c>
      <c r="J122" s="62">
        <f t="shared" si="12"/>
        <v>2.3448995926241369E-2</v>
      </c>
      <c r="K122" s="100"/>
      <c r="L122" s="6"/>
      <c r="M122" s="6"/>
      <c r="N122" s="6"/>
      <c r="O122" s="31"/>
    </row>
    <row r="123" spans="2:15" x14ac:dyDescent="0.25">
      <c r="B123" s="17"/>
      <c r="C123" s="6"/>
      <c r="D123" s="6"/>
      <c r="E123" s="6"/>
      <c r="F123" s="138">
        <v>2008</v>
      </c>
      <c r="G123" s="79">
        <v>4309.1000000000004</v>
      </c>
      <c r="H123" s="79">
        <v>105.00700000000001</v>
      </c>
      <c r="I123" s="62">
        <f t="shared" si="11"/>
        <v>0.14878510398547173</v>
      </c>
      <c r="J123" s="62">
        <f t="shared" si="12"/>
        <v>2.4368661669490147E-2</v>
      </c>
      <c r="K123" s="100"/>
      <c r="L123" s="6"/>
      <c r="M123" s="6"/>
      <c r="N123" s="6"/>
      <c r="O123" s="31"/>
    </row>
    <row r="124" spans="2:15" x14ac:dyDescent="0.25">
      <c r="B124" s="17"/>
      <c r="C124" s="6"/>
      <c r="D124" s="6"/>
      <c r="E124" s="6"/>
      <c r="F124" s="138">
        <v>2009</v>
      </c>
      <c r="G124" s="79">
        <v>4689.0369999999994</v>
      </c>
      <c r="H124" s="79">
        <v>116.703</v>
      </c>
      <c r="I124" s="62">
        <f t="shared" si="11"/>
        <v>0.11138305065376586</v>
      </c>
      <c r="J124" s="62">
        <f t="shared" si="12"/>
        <v>2.4888479233582506E-2</v>
      </c>
      <c r="K124" s="100"/>
      <c r="L124" s="6"/>
      <c r="M124" s="6"/>
      <c r="N124" s="6"/>
      <c r="O124" s="31"/>
    </row>
    <row r="125" spans="2:15" x14ac:dyDescent="0.25">
      <c r="B125" s="17"/>
      <c r="C125" s="6"/>
      <c r="D125" s="6"/>
      <c r="E125" s="6"/>
      <c r="F125" s="138">
        <v>2010</v>
      </c>
      <c r="G125" s="79">
        <v>5116.8109999999988</v>
      </c>
      <c r="H125" s="79">
        <v>129.93799999999999</v>
      </c>
      <c r="I125" s="62">
        <f t="shared" si="11"/>
        <v>0.11340753879506082</v>
      </c>
      <c r="J125" s="62">
        <f t="shared" si="12"/>
        <v>2.5394332524691653E-2</v>
      </c>
      <c r="K125" s="100"/>
      <c r="L125" s="6"/>
      <c r="M125" s="6"/>
      <c r="N125" s="6"/>
      <c r="O125" s="31"/>
    </row>
    <row r="126" spans="2:15" x14ac:dyDescent="0.25">
      <c r="B126" s="17"/>
      <c r="C126" s="6"/>
      <c r="D126" s="6"/>
      <c r="E126" s="6"/>
      <c r="F126" s="138">
        <v>2011</v>
      </c>
      <c r="G126" s="79">
        <v>5623.4490000000005</v>
      </c>
      <c r="H126" s="79">
        <v>147.92599999999999</v>
      </c>
      <c r="I126" s="62">
        <f t="shared" si="11"/>
        <v>0.13843525373639731</v>
      </c>
      <c r="J126" s="62">
        <f t="shared" si="12"/>
        <v>2.6305208778456064E-2</v>
      </c>
      <c r="K126" s="100"/>
      <c r="L126" s="6"/>
      <c r="M126" s="6"/>
      <c r="N126" s="6"/>
      <c r="O126" s="31"/>
    </row>
    <row r="127" spans="2:15" x14ac:dyDescent="0.25">
      <c r="B127" s="17"/>
      <c r="C127" s="6"/>
      <c r="D127" s="6"/>
      <c r="E127" s="6"/>
      <c r="F127" s="138">
        <v>2012</v>
      </c>
      <c r="G127" s="79">
        <v>6167.0460000000003</v>
      </c>
      <c r="H127" s="79">
        <v>166.60599999999999</v>
      </c>
      <c r="I127" s="62">
        <f t="shared" si="11"/>
        <v>0.12627935589416328</v>
      </c>
      <c r="J127" s="62">
        <f t="shared" si="12"/>
        <v>2.7015527369181287E-2</v>
      </c>
      <c r="K127" s="100"/>
      <c r="L127" s="6"/>
      <c r="M127" s="6"/>
      <c r="N127" s="6"/>
      <c r="O127" s="31"/>
    </row>
    <row r="128" spans="2:15" x14ac:dyDescent="0.25">
      <c r="B128" s="17"/>
      <c r="C128" s="6"/>
      <c r="D128" s="6"/>
      <c r="E128" s="6"/>
      <c r="F128" s="138">
        <v>2013</v>
      </c>
      <c r="G128" s="79">
        <v>6651.9989999999989</v>
      </c>
      <c r="H128" s="79">
        <v>178.471</v>
      </c>
      <c r="I128" s="62">
        <f t="shared" si="11"/>
        <v>7.1215922595824876E-2</v>
      </c>
      <c r="J128" s="62">
        <f t="shared" si="12"/>
        <v>2.6829679318953602E-2</v>
      </c>
      <c r="K128" s="100"/>
      <c r="L128" s="6"/>
      <c r="M128" s="6"/>
      <c r="N128" s="6"/>
      <c r="O128" s="31"/>
    </row>
    <row r="129" spans="2:15" x14ac:dyDescent="0.25">
      <c r="B129" s="17"/>
      <c r="C129" s="6"/>
      <c r="D129" s="6"/>
      <c r="E129" s="6"/>
      <c r="F129" s="138">
        <v>2014</v>
      </c>
      <c r="G129" s="79">
        <v>7112.3010000000004</v>
      </c>
      <c r="H129" s="79">
        <v>190.69499999999999</v>
      </c>
      <c r="I129" s="62">
        <f t="shared" si="11"/>
        <v>6.8492920418443237E-2</v>
      </c>
      <c r="J129" s="62">
        <f t="shared" si="12"/>
        <v>2.6811997973651563E-2</v>
      </c>
      <c r="K129" s="100"/>
      <c r="L129" s="6"/>
      <c r="M129" s="6"/>
      <c r="N129" s="6"/>
      <c r="O129" s="31"/>
    </row>
    <row r="130" spans="2:15" x14ac:dyDescent="0.25">
      <c r="B130" s="17"/>
      <c r="C130" s="6"/>
      <c r="D130" s="6"/>
      <c r="E130" s="6"/>
      <c r="F130" s="138">
        <v>2015</v>
      </c>
      <c r="G130" s="79">
        <v>7670.4990000000007</v>
      </c>
      <c r="H130" s="79">
        <v>207.44399999999999</v>
      </c>
      <c r="I130" s="62">
        <f t="shared" si="11"/>
        <v>8.7831353732399808E-2</v>
      </c>
      <c r="J130" s="62">
        <f t="shared" si="12"/>
        <v>2.7044394373821046E-2</v>
      </c>
      <c r="K130" s="100"/>
      <c r="L130" s="6"/>
      <c r="M130" s="6"/>
      <c r="N130" s="6"/>
      <c r="O130" s="31"/>
    </row>
    <row r="131" spans="2:15" x14ac:dyDescent="0.25">
      <c r="B131" s="17"/>
      <c r="C131" s="6"/>
      <c r="D131" s="6"/>
      <c r="E131" s="6"/>
      <c r="F131" s="138">
        <v>2016</v>
      </c>
      <c r="G131" s="79">
        <v>8231.9619999999995</v>
      </c>
      <c r="H131" s="79">
        <v>223.01499999999999</v>
      </c>
      <c r="I131" s="62">
        <f t="shared" si="11"/>
        <v>7.5061221341663265E-2</v>
      </c>
      <c r="J131" s="62">
        <f t="shared" si="12"/>
        <v>2.7091354406154938E-2</v>
      </c>
      <c r="K131" s="100"/>
      <c r="L131" s="6"/>
      <c r="M131" s="6"/>
      <c r="N131" s="6"/>
      <c r="O131" s="31"/>
    </row>
    <row r="132" spans="2:15" x14ac:dyDescent="0.25">
      <c r="B132" s="17"/>
      <c r="C132" s="6"/>
      <c r="D132" s="6"/>
      <c r="E132" s="6"/>
      <c r="F132" s="138">
        <v>2017</v>
      </c>
      <c r="G132" s="79">
        <v>8841.7419999999984</v>
      </c>
      <c r="H132" s="79">
        <v>240.74299999999999</v>
      </c>
      <c r="I132" s="62">
        <f t="shared" si="11"/>
        <v>7.9492410824383963E-2</v>
      </c>
      <c r="J132" s="62">
        <f t="shared" si="12"/>
        <v>2.7228005521988771E-2</v>
      </c>
      <c r="K132" s="139">
        <f>+H132/Centro!F153</f>
        <v>0.19878290953979283</v>
      </c>
      <c r="L132" s="6"/>
      <c r="M132" s="6"/>
      <c r="N132" s="6"/>
      <c r="O132" s="31"/>
    </row>
    <row r="133" spans="2:15" x14ac:dyDescent="0.25">
      <c r="B133" s="17"/>
      <c r="C133" s="6"/>
      <c r="D133" s="6"/>
      <c r="E133" s="6"/>
      <c r="F133" s="177" t="s">
        <v>81</v>
      </c>
      <c r="G133" s="177"/>
      <c r="H133" s="177"/>
      <c r="I133" s="177"/>
      <c r="J133" s="177"/>
      <c r="K133" s="100"/>
      <c r="L133" s="6"/>
      <c r="M133" s="6"/>
      <c r="N133" s="6"/>
      <c r="O133" s="31"/>
    </row>
    <row r="134" spans="2:15" x14ac:dyDescent="0.25">
      <c r="B134" s="17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31"/>
    </row>
    <row r="135" spans="2:15" x14ac:dyDescent="0.25">
      <c r="B135" s="18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32"/>
    </row>
  </sheetData>
  <mergeCells count="62">
    <mergeCell ref="C108:N109"/>
    <mergeCell ref="F110:J110"/>
    <mergeCell ref="F111:J111"/>
    <mergeCell ref="F133:J133"/>
    <mergeCell ref="C57:N57"/>
    <mergeCell ref="C58:N58"/>
    <mergeCell ref="C68:N68"/>
    <mergeCell ref="G77:H77"/>
    <mergeCell ref="I77:J77"/>
    <mergeCell ref="K77:L77"/>
    <mergeCell ref="D76:M76"/>
    <mergeCell ref="C73:N75"/>
    <mergeCell ref="D81:F81"/>
    <mergeCell ref="D82:F82"/>
    <mergeCell ref="D83:F83"/>
    <mergeCell ref="D84:F84"/>
    <mergeCell ref="C55:N55"/>
    <mergeCell ref="C41:N41"/>
    <mergeCell ref="C44:N44"/>
    <mergeCell ref="C45:N45"/>
    <mergeCell ref="D20:F20"/>
    <mergeCell ref="D22:F22"/>
    <mergeCell ref="D24:M24"/>
    <mergeCell ref="C30:N30"/>
    <mergeCell ref="C31:N31"/>
    <mergeCell ref="B1:O2"/>
    <mergeCell ref="D13:F13"/>
    <mergeCell ref="D21:F21"/>
    <mergeCell ref="D10:M10"/>
    <mergeCell ref="C7:N9"/>
    <mergeCell ref="D15:F15"/>
    <mergeCell ref="D16:F16"/>
    <mergeCell ref="D17:F17"/>
    <mergeCell ref="D18:F18"/>
    <mergeCell ref="D19:F19"/>
    <mergeCell ref="D11:F12"/>
    <mergeCell ref="G11:H11"/>
    <mergeCell ref="I11:J11"/>
    <mergeCell ref="K11:L11"/>
    <mergeCell ref="D14:F14"/>
    <mergeCell ref="D77:F78"/>
    <mergeCell ref="D100:F100"/>
    <mergeCell ref="D101:F101"/>
    <mergeCell ref="D97:F97"/>
    <mergeCell ref="D102:F102"/>
    <mergeCell ref="D80:F80"/>
    <mergeCell ref="D103:M103"/>
    <mergeCell ref="D95:F95"/>
    <mergeCell ref="D96:F96"/>
    <mergeCell ref="D79:F79"/>
    <mergeCell ref="D98:F98"/>
    <mergeCell ref="D99:F99"/>
    <mergeCell ref="D90:F90"/>
    <mergeCell ref="D91:F91"/>
    <mergeCell ref="D92:F92"/>
    <mergeCell ref="D93:F93"/>
    <mergeCell ref="D94:F94"/>
    <mergeCell ref="D85:F85"/>
    <mergeCell ref="D86:F86"/>
    <mergeCell ref="D87:F87"/>
    <mergeCell ref="D88:F88"/>
    <mergeCell ref="D89:F89"/>
  </mergeCells>
  <pageMargins left="0.7" right="0.7" top="0.75" bottom="0.75" header="0.3" footer="0.3"/>
  <pageSetup scale="36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R135"/>
  <sheetViews>
    <sheetView zoomScaleNormal="100" workbookViewId="0">
      <selection activeCell="A9" sqref="A9"/>
    </sheetView>
  </sheetViews>
  <sheetFormatPr baseColWidth="10" defaultColWidth="0" defaultRowHeight="15" x14ac:dyDescent="0.25"/>
  <cols>
    <col min="1" max="1" width="11.7109375" style="1" customWidth="1"/>
    <col min="2" max="15" width="11.7109375" style="5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234" t="s">
        <v>119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</row>
    <row r="2" spans="2:15" ht="15" customHeight="1" x14ac:dyDescent="0.25"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</row>
    <row r="3" spans="2:15" x14ac:dyDescent="0.25">
      <c r="B3" s="69" t="str">
        <f>+B6</f>
        <v>1. Recaudación Tributos Internos (Soles)</v>
      </c>
      <c r="C3" s="70"/>
      <c r="D3" s="70"/>
      <c r="E3" s="70"/>
      <c r="F3" s="70"/>
      <c r="G3" s="70"/>
      <c r="H3" s="70"/>
      <c r="I3" s="69"/>
      <c r="J3" s="69" t="str">
        <f>+B72</f>
        <v>3. Recaudación Tributos Internos - Detalle de cargas Tributarias</v>
      </c>
      <c r="K3" s="70"/>
      <c r="L3" s="70"/>
      <c r="M3" s="42"/>
      <c r="N3" s="42"/>
      <c r="O3" s="42"/>
    </row>
    <row r="4" spans="2:15" x14ac:dyDescent="0.25">
      <c r="B4" s="69" t="str">
        <f>+B28</f>
        <v>2. Ingresos Tributarios recaudados por la SUNAT  2007-2017, en soles</v>
      </c>
      <c r="C4" s="69"/>
      <c r="D4" s="69"/>
      <c r="E4" s="69"/>
      <c r="F4" s="69"/>
      <c r="G4" s="69"/>
      <c r="H4" s="71"/>
      <c r="I4" s="69"/>
      <c r="J4" s="69" t="str">
        <f>+B107</f>
        <v>4. Número de contribuyentes activos por región</v>
      </c>
      <c r="K4" s="71"/>
      <c r="L4" s="71"/>
      <c r="M4" s="48"/>
      <c r="N4" s="48"/>
      <c r="O4" s="48"/>
    </row>
    <row r="5" spans="2:15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5" x14ac:dyDescent="0.25">
      <c r="B6" s="68" t="s">
        <v>51</v>
      </c>
      <c r="C6" s="96"/>
      <c r="D6" s="96"/>
      <c r="E6" s="96"/>
      <c r="F6" s="96"/>
      <c r="G6" s="97"/>
      <c r="H6" s="97"/>
      <c r="I6" s="97"/>
      <c r="J6" s="97"/>
      <c r="K6" s="97"/>
      <c r="L6" s="97"/>
      <c r="M6" s="97"/>
      <c r="N6" s="97"/>
      <c r="O6" s="30"/>
    </row>
    <row r="7" spans="2:15" x14ac:dyDescent="0.25">
      <c r="B7" s="118"/>
      <c r="C7" s="213" t="str">
        <f>+CONCATENATE("Durante el 2017  en la región se recaudaron S/ ", FIXED(G13/1000,1)," millones por tributos internos,  ", +IF(L13&gt;0, "Un aumento en", "Una reducción de")," ",FIXED(100*L13,1),"% respecto del 2016. Mientras que en terminos reales (quitando la inflación del periodo) la recaudación habría ", IF(LM13&gt;0,"crecido","disminuido")," en ", FIXED(100*M13,1),"%  Es así que se recaudaron en el 2017:  S/ ",FIXED(G14/1000,1)," millones por Impuesto a la Renta, S/ ", FIXED(G17/1000,1)," millones por Impuesto a la producción y el Consumo y solo S/ ",FIXED(G20/1000,1)," millones por otros conceptos.")</f>
        <v>Durante el 2017  en la región se recaudaron S/ 80.4 millones por tributos internos,  Una reducción de -6.4% respecto del 2016. Mientras que en terminos reales (quitando la inflación del periodo) la recaudación habría disminuido en -8.9%  Es así que se recaudaron en el 2017:  S/ 39.9 millones por Impuesto a la Renta, S/ 27.8 millones por Impuesto a la producción y el Consumo y solo S/ 12.6 millones por otros conceptos.</v>
      </c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34"/>
    </row>
    <row r="8" spans="2:15" x14ac:dyDescent="0.25">
      <c r="B8" s="101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34"/>
    </row>
    <row r="9" spans="2:15" ht="15" customHeight="1" x14ac:dyDescent="0.25">
      <c r="B9" s="101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31"/>
    </row>
    <row r="10" spans="2:15" x14ac:dyDescent="0.25">
      <c r="B10" s="17"/>
      <c r="C10" s="6"/>
      <c r="D10" s="199" t="s">
        <v>52</v>
      </c>
      <c r="E10" s="199"/>
      <c r="F10" s="199"/>
      <c r="G10" s="199"/>
      <c r="H10" s="199"/>
      <c r="I10" s="199"/>
      <c r="J10" s="199"/>
      <c r="K10" s="199"/>
      <c r="L10" s="199"/>
      <c r="M10" s="199"/>
      <c r="N10" s="6"/>
      <c r="O10" s="31"/>
    </row>
    <row r="11" spans="2:15" x14ac:dyDescent="0.25">
      <c r="B11" s="17"/>
      <c r="C11" s="6"/>
      <c r="D11" s="206" t="s">
        <v>10</v>
      </c>
      <c r="E11" s="207"/>
      <c r="F11" s="208"/>
      <c r="G11" s="197">
        <v>2017</v>
      </c>
      <c r="H11" s="197"/>
      <c r="I11" s="197">
        <v>2016</v>
      </c>
      <c r="J11" s="197"/>
      <c r="K11" s="198" t="s">
        <v>53</v>
      </c>
      <c r="L11" s="198"/>
      <c r="M11" s="40" t="s">
        <v>54</v>
      </c>
      <c r="N11" s="6"/>
      <c r="O11" s="31"/>
    </row>
    <row r="12" spans="2:15" ht="15" customHeight="1" thickBot="1" x14ac:dyDescent="0.3">
      <c r="B12" s="17"/>
      <c r="C12" s="6"/>
      <c r="D12" s="209"/>
      <c r="E12" s="210"/>
      <c r="F12" s="211"/>
      <c r="G12" s="29" t="s">
        <v>50</v>
      </c>
      <c r="H12" s="29" t="s">
        <v>6</v>
      </c>
      <c r="I12" s="29" t="s">
        <v>50</v>
      </c>
      <c r="J12" s="29" t="s">
        <v>6</v>
      </c>
      <c r="K12" s="29" t="s">
        <v>50</v>
      </c>
      <c r="L12" s="29" t="s">
        <v>7</v>
      </c>
      <c r="M12" s="29" t="s">
        <v>55</v>
      </c>
      <c r="N12" s="6"/>
      <c r="O12" s="31"/>
    </row>
    <row r="13" spans="2:15" ht="15.75" thickTop="1" x14ac:dyDescent="0.25">
      <c r="B13" s="17"/>
      <c r="C13" s="6"/>
      <c r="D13" s="201" t="s">
        <v>47</v>
      </c>
      <c r="E13" s="202"/>
      <c r="F13" s="203"/>
      <c r="G13" s="54">
        <f>+G14+G17+G20</f>
        <v>80397.65949999998</v>
      </c>
      <c r="H13" s="46"/>
      <c r="I13" s="54">
        <f>+I14+I17+I20</f>
        <v>85854.434840000002</v>
      </c>
      <c r="J13" s="115"/>
      <c r="K13" s="54">
        <f>+G13-I13</f>
        <v>-5456.775340000022</v>
      </c>
      <c r="L13" s="59">
        <f>+IF(I13=0,"  - ",G13/I13-1)</f>
        <v>-6.3558456242468697E-2</v>
      </c>
      <c r="M13" s="59">
        <v>-8.9089804016985075E-2</v>
      </c>
      <c r="N13" s="6"/>
      <c r="O13" s="31"/>
    </row>
    <row r="14" spans="2:15" x14ac:dyDescent="0.25">
      <c r="B14" s="17"/>
      <c r="C14" s="6"/>
      <c r="D14" s="204" t="s">
        <v>11</v>
      </c>
      <c r="E14" s="204"/>
      <c r="F14" s="204"/>
      <c r="G14" s="51">
        <v>39945.495289999992</v>
      </c>
      <c r="H14" s="56">
        <f t="shared" ref="H14:H20" si="0">+G14/G$13</f>
        <v>0.49684898215227274</v>
      </c>
      <c r="I14" s="51">
        <v>43887.779310000005</v>
      </c>
      <c r="J14" s="56">
        <f t="shared" ref="J14:J20" si="1">+I14/I$13</f>
        <v>0.51118826175712562</v>
      </c>
      <c r="K14" s="60">
        <f>+G14-I14</f>
        <v>-3942.2840200000137</v>
      </c>
      <c r="L14" s="61">
        <f t="shared" ref="L14:L22" si="2">+IF(I14=0,"  - ",G14/I14-1)</f>
        <v>-8.982646381248427E-2</v>
      </c>
      <c r="M14" s="61">
        <v>-0.11464163486344092</v>
      </c>
      <c r="N14" s="6"/>
      <c r="O14" s="31"/>
    </row>
    <row r="15" spans="2:15" x14ac:dyDescent="0.25">
      <c r="B15" s="17"/>
      <c r="C15" s="6"/>
      <c r="D15" s="205" t="s">
        <v>12</v>
      </c>
      <c r="E15" s="205"/>
      <c r="F15" s="205"/>
      <c r="G15" s="52">
        <v>13986.819140000001</v>
      </c>
      <c r="H15" s="57">
        <f t="shared" si="0"/>
        <v>0.17397047659080181</v>
      </c>
      <c r="I15" s="52">
        <v>26036.801250000004</v>
      </c>
      <c r="J15" s="57">
        <f t="shared" si="1"/>
        <v>0.3032668178239446</v>
      </c>
      <c r="K15" s="52">
        <f t="shared" ref="K15:K22" si="3">+G15-I15</f>
        <v>-12049.982110000003</v>
      </c>
      <c r="L15" s="62">
        <f t="shared" si="2"/>
        <v>-0.46280577995348027</v>
      </c>
      <c r="M15" s="62">
        <v>-0.47745196106953192</v>
      </c>
      <c r="N15" s="6"/>
      <c r="O15" s="31"/>
    </row>
    <row r="16" spans="2:15" x14ac:dyDescent="0.25">
      <c r="B16" s="17"/>
      <c r="C16" s="6"/>
      <c r="D16" s="205" t="s">
        <v>13</v>
      </c>
      <c r="E16" s="205"/>
      <c r="F16" s="205"/>
      <c r="G16" s="52">
        <v>6632.1924599999993</v>
      </c>
      <c r="H16" s="57">
        <f t="shared" si="0"/>
        <v>8.2492357380129971E-2</v>
      </c>
      <c r="I16" s="52">
        <v>5420.1559300000008</v>
      </c>
      <c r="J16" s="57">
        <f t="shared" si="1"/>
        <v>6.3131927198648602E-2</v>
      </c>
      <c r="K16" s="52">
        <f t="shared" si="3"/>
        <v>1212.0365299999985</v>
      </c>
      <c r="L16" s="62">
        <f t="shared" si="2"/>
        <v>0.22361654270710218</v>
      </c>
      <c r="M16" s="62">
        <v>0.1902555927334908</v>
      </c>
      <c r="N16" s="6"/>
      <c r="O16" s="31"/>
    </row>
    <row r="17" spans="2:18" x14ac:dyDescent="0.25">
      <c r="B17" s="17"/>
      <c r="C17" s="6"/>
      <c r="D17" s="204" t="s">
        <v>14</v>
      </c>
      <c r="E17" s="204"/>
      <c r="F17" s="204"/>
      <c r="G17" s="51">
        <v>27813.609039999996</v>
      </c>
      <c r="H17" s="56">
        <f t="shared" si="0"/>
        <v>0.34595048180475951</v>
      </c>
      <c r="I17" s="51">
        <v>27940.265959999993</v>
      </c>
      <c r="J17" s="56">
        <f t="shared" si="1"/>
        <v>0.32543765516679501</v>
      </c>
      <c r="K17" s="60">
        <f t="shared" si="3"/>
        <v>-126.65691999999763</v>
      </c>
      <c r="L17" s="61">
        <f t="shared" si="2"/>
        <v>-4.5331322250591333E-3</v>
      </c>
      <c r="M17" s="61">
        <v>-3.1673759388169298E-2</v>
      </c>
      <c r="N17" s="6"/>
      <c r="O17" s="31"/>
    </row>
    <row r="18" spans="2:18" x14ac:dyDescent="0.25">
      <c r="B18" s="17"/>
      <c r="C18" s="6"/>
      <c r="D18" s="205" t="s">
        <v>15</v>
      </c>
      <c r="E18" s="205"/>
      <c r="F18" s="205"/>
      <c r="G18" s="53">
        <v>27687.900989999995</v>
      </c>
      <c r="H18" s="58">
        <f t="shared" si="0"/>
        <v>0.344386903327702</v>
      </c>
      <c r="I18" s="53">
        <v>27820.317049999994</v>
      </c>
      <c r="J18" s="58">
        <f t="shared" si="1"/>
        <v>0.32404053560944729</v>
      </c>
      <c r="K18" s="63">
        <f t="shared" si="3"/>
        <v>-132.41605999999956</v>
      </c>
      <c r="L18" s="64">
        <f t="shared" si="2"/>
        <v>-4.7596891064186631E-3</v>
      </c>
      <c r="M18" s="64">
        <v>-3.1894139372992125E-2</v>
      </c>
      <c r="N18" s="6"/>
      <c r="O18" s="31"/>
    </row>
    <row r="19" spans="2:18" x14ac:dyDescent="0.25">
      <c r="B19" s="17"/>
      <c r="C19" s="6"/>
      <c r="D19" s="205" t="s">
        <v>16</v>
      </c>
      <c r="E19" s="205"/>
      <c r="F19" s="205"/>
      <c r="G19" s="53">
        <v>125.70804999999999</v>
      </c>
      <c r="H19" s="58">
        <f t="shared" si="0"/>
        <v>1.5635784770575321E-3</v>
      </c>
      <c r="I19" s="53">
        <v>119.94891</v>
      </c>
      <c r="J19" s="58">
        <f t="shared" si="1"/>
        <v>1.3971195573477262E-3</v>
      </c>
      <c r="K19" s="63">
        <f t="shared" si="3"/>
        <v>5.7591399999999879</v>
      </c>
      <c r="L19" s="64">
        <f t="shared" si="2"/>
        <v>4.8013274985158061E-2</v>
      </c>
      <c r="M19" s="64">
        <v>1.9440011043245553E-2</v>
      </c>
      <c r="N19" s="6"/>
      <c r="O19" s="31"/>
    </row>
    <row r="20" spans="2:18" x14ac:dyDescent="0.25">
      <c r="B20" s="17"/>
      <c r="C20" s="6"/>
      <c r="D20" s="204" t="s">
        <v>17</v>
      </c>
      <c r="E20" s="204"/>
      <c r="F20" s="204"/>
      <c r="G20" s="51">
        <v>12638.55517</v>
      </c>
      <c r="H20" s="56">
        <f t="shared" si="0"/>
        <v>0.1572005360429678</v>
      </c>
      <c r="I20" s="51">
        <v>14026.389569999999</v>
      </c>
      <c r="J20" s="56">
        <f t="shared" si="1"/>
        <v>0.16337408307607931</v>
      </c>
      <c r="K20" s="60">
        <f t="shared" si="3"/>
        <v>-1387.8343999999997</v>
      </c>
      <c r="L20" s="61">
        <f t="shared" si="2"/>
        <v>-9.8944521187999457E-2</v>
      </c>
      <c r="M20" s="61">
        <v>-0.12351109552148432</v>
      </c>
      <c r="N20" s="6"/>
      <c r="O20" s="31"/>
    </row>
    <row r="21" spans="2:18" x14ac:dyDescent="0.25">
      <c r="B21" s="17"/>
      <c r="C21" s="6"/>
      <c r="D21" s="224" t="s">
        <v>48</v>
      </c>
      <c r="E21" s="225"/>
      <c r="F21" s="226"/>
      <c r="G21" s="109">
        <v>0</v>
      </c>
      <c r="H21" s="49"/>
      <c r="I21" s="109">
        <v>0</v>
      </c>
      <c r="J21" s="116"/>
      <c r="K21" s="109">
        <f t="shared" si="3"/>
        <v>0</v>
      </c>
      <c r="L21" s="65" t="str">
        <f t="shared" si="2"/>
        <v xml:space="preserve">  - </v>
      </c>
      <c r="M21" s="65">
        <v>0</v>
      </c>
      <c r="N21" s="6"/>
      <c r="O21" s="31"/>
    </row>
    <row r="22" spans="2:18" ht="15" customHeight="1" x14ac:dyDescent="0.25">
      <c r="B22" s="17"/>
      <c r="C22" s="6"/>
      <c r="D22" s="227" t="s">
        <v>49</v>
      </c>
      <c r="E22" s="228"/>
      <c r="F22" s="229"/>
      <c r="G22" s="55">
        <f>+G21+G13</f>
        <v>80397.65949999998</v>
      </c>
      <c r="H22" s="50"/>
      <c r="I22" s="55">
        <f>+I21+I13</f>
        <v>85854.434840000002</v>
      </c>
      <c r="J22" s="117"/>
      <c r="K22" s="55">
        <f t="shared" si="3"/>
        <v>-5456.775340000022</v>
      </c>
      <c r="L22" s="66">
        <f t="shared" si="2"/>
        <v>-6.3558456242468697E-2</v>
      </c>
      <c r="M22" s="66">
        <v>-8.9089804016985075E-2</v>
      </c>
      <c r="N22" s="6"/>
      <c r="O22" s="31"/>
    </row>
    <row r="23" spans="2:18" x14ac:dyDescent="0.25">
      <c r="B23" s="17"/>
      <c r="C23" s="6"/>
      <c r="D23" s="110" t="s">
        <v>18</v>
      </c>
      <c r="E23" s="111"/>
      <c r="F23" s="111"/>
      <c r="G23" s="112"/>
      <c r="H23" s="113"/>
      <c r="I23" s="112"/>
      <c r="J23" s="113"/>
      <c r="K23" s="114"/>
      <c r="L23" s="113"/>
      <c r="M23" s="100"/>
      <c r="N23" s="6"/>
      <c r="O23" s="31"/>
    </row>
    <row r="24" spans="2:18" x14ac:dyDescent="0.25">
      <c r="B24" s="17"/>
      <c r="C24" s="6"/>
      <c r="D24" s="232" t="s">
        <v>56</v>
      </c>
      <c r="E24" s="232"/>
      <c r="F24" s="232"/>
      <c r="G24" s="232"/>
      <c r="H24" s="232"/>
      <c r="I24" s="232"/>
      <c r="J24" s="232"/>
      <c r="K24" s="232"/>
      <c r="L24" s="232"/>
      <c r="M24" s="232"/>
      <c r="N24" s="6"/>
      <c r="O24" s="31"/>
    </row>
    <row r="25" spans="2:18" x14ac:dyDescent="0.25">
      <c r="B25" s="18"/>
      <c r="C25" s="19"/>
      <c r="D25" s="19"/>
      <c r="E25" s="19"/>
      <c r="F25" s="20"/>
      <c r="G25" s="20"/>
      <c r="H25" s="20"/>
      <c r="I25" s="20"/>
      <c r="J25" s="20"/>
      <c r="K25" s="20"/>
      <c r="L25" s="19"/>
      <c r="M25" s="19"/>
      <c r="N25" s="19"/>
      <c r="O25" s="32"/>
    </row>
    <row r="26" spans="2:18" x14ac:dyDescent="0.25">
      <c r="E26" s="69"/>
      <c r="F26" s="70"/>
      <c r="G26" s="70"/>
      <c r="H26" s="70"/>
      <c r="I26" s="70"/>
      <c r="J26" s="70"/>
      <c r="K26" s="70"/>
      <c r="L26" s="69"/>
      <c r="M26" s="69"/>
      <c r="N26" s="70"/>
      <c r="O26" s="70"/>
      <c r="P26" s="42"/>
      <c r="Q26" s="42"/>
      <c r="R26" s="42"/>
    </row>
    <row r="27" spans="2:18" x14ac:dyDescent="0.25">
      <c r="E27" s="69"/>
      <c r="F27" s="69"/>
      <c r="G27" s="69"/>
      <c r="H27" s="69"/>
      <c r="I27" s="69"/>
      <c r="J27" s="69"/>
      <c r="K27" s="71"/>
      <c r="L27" s="69"/>
      <c r="M27" s="69"/>
      <c r="N27" s="71"/>
      <c r="O27" s="71"/>
      <c r="P27" s="48"/>
      <c r="Q27" s="48"/>
      <c r="R27" s="48"/>
    </row>
    <row r="28" spans="2:18" x14ac:dyDescent="0.25">
      <c r="B28" s="68" t="s">
        <v>73</v>
      </c>
      <c r="C28" s="96"/>
      <c r="D28" s="9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2:18" x14ac:dyDescent="0.25">
      <c r="B29" s="98"/>
      <c r="C29" s="99"/>
      <c r="D29" s="99"/>
      <c r="E29" s="99"/>
      <c r="F29" s="99"/>
      <c r="G29" s="100"/>
      <c r="H29" s="100"/>
      <c r="I29" s="100"/>
      <c r="J29" s="100"/>
      <c r="K29" s="100"/>
      <c r="L29" s="100"/>
      <c r="M29" s="100"/>
      <c r="N29" s="100"/>
      <c r="O29" s="31"/>
    </row>
    <row r="30" spans="2:18" x14ac:dyDescent="0.25">
      <c r="B30" s="101"/>
      <c r="C30" s="181" t="s">
        <v>70</v>
      </c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35"/>
    </row>
    <row r="31" spans="2:18" x14ac:dyDescent="0.25">
      <c r="B31" s="101"/>
      <c r="C31" s="182" t="s">
        <v>69</v>
      </c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35"/>
    </row>
    <row r="32" spans="2:18" ht="15" customHeight="1" x14ac:dyDescent="0.25">
      <c r="B32" s="17"/>
      <c r="C32" s="94" t="s">
        <v>37</v>
      </c>
      <c r="D32" s="95">
        <v>2007</v>
      </c>
      <c r="E32" s="95">
        <v>2008</v>
      </c>
      <c r="F32" s="95">
        <v>2009</v>
      </c>
      <c r="G32" s="95">
        <v>2010</v>
      </c>
      <c r="H32" s="95">
        <v>2011</v>
      </c>
      <c r="I32" s="95">
        <v>2012</v>
      </c>
      <c r="J32" s="95">
        <v>2013</v>
      </c>
      <c r="K32" s="95">
        <v>2014</v>
      </c>
      <c r="L32" s="95">
        <v>2015</v>
      </c>
      <c r="M32" s="95">
        <v>2016</v>
      </c>
      <c r="N32" s="95">
        <v>2017</v>
      </c>
      <c r="O32" s="31"/>
    </row>
    <row r="33" spans="2:15" x14ac:dyDescent="0.25">
      <c r="B33" s="17"/>
      <c r="C33" s="103" t="s">
        <v>35</v>
      </c>
      <c r="D33" s="102">
        <v>18169.115920000004</v>
      </c>
      <c r="E33" s="102">
        <v>17922.326569999997</v>
      </c>
      <c r="F33" s="102">
        <v>18849.23198</v>
      </c>
      <c r="G33" s="102">
        <v>23351.584299999999</v>
      </c>
      <c r="H33" s="102">
        <v>27483.862000000005</v>
      </c>
      <c r="I33" s="102">
        <v>40771.983060000013</v>
      </c>
      <c r="J33" s="102">
        <v>62838.182190000007</v>
      </c>
      <c r="K33" s="102">
        <v>76450.083030000009</v>
      </c>
      <c r="L33" s="102">
        <v>87740.948770000017</v>
      </c>
      <c r="M33" s="102">
        <v>85854.434840000002</v>
      </c>
      <c r="N33" s="102">
        <v>80397.65949999998</v>
      </c>
      <c r="O33" s="31"/>
    </row>
    <row r="34" spans="2:15" x14ac:dyDescent="0.25">
      <c r="B34" s="17"/>
      <c r="C34" s="104" t="s">
        <v>38</v>
      </c>
      <c r="D34" s="52">
        <v>10314.177589999999</v>
      </c>
      <c r="E34" s="52">
        <v>9044.3481300000021</v>
      </c>
      <c r="F34" s="52">
        <v>10115.580909999999</v>
      </c>
      <c r="G34" s="52">
        <v>12624.901130000002</v>
      </c>
      <c r="H34" s="52">
        <v>14977.055250000003</v>
      </c>
      <c r="I34" s="52">
        <v>19695.717140000004</v>
      </c>
      <c r="J34" s="52">
        <v>28747.817610000002</v>
      </c>
      <c r="K34" s="52">
        <v>36675.972900000001</v>
      </c>
      <c r="L34" s="52">
        <v>41529.593799999995</v>
      </c>
      <c r="M34" s="52">
        <v>43887.779310000005</v>
      </c>
      <c r="N34" s="52">
        <v>39945.495289999992</v>
      </c>
      <c r="O34" s="31"/>
    </row>
    <row r="35" spans="2:15" x14ac:dyDescent="0.25">
      <c r="B35" s="17"/>
      <c r="C35" s="104" t="s">
        <v>65</v>
      </c>
      <c r="D35" s="52">
        <v>6456.9158600000001</v>
      </c>
      <c r="E35" s="52">
        <v>5639.0352300000004</v>
      </c>
      <c r="F35" s="52">
        <v>6446.9631200000003</v>
      </c>
      <c r="G35" s="52">
        <v>8282.5944499999987</v>
      </c>
      <c r="H35" s="52">
        <v>8706.9479000000028</v>
      </c>
      <c r="I35" s="52">
        <v>12511.758000000003</v>
      </c>
      <c r="J35" s="52">
        <v>17710.772450000004</v>
      </c>
      <c r="K35" s="52">
        <v>20327.286619999999</v>
      </c>
      <c r="L35" s="52">
        <v>23749.617099999996</v>
      </c>
      <c r="M35" s="52">
        <v>26036.801250000004</v>
      </c>
      <c r="N35" s="52">
        <v>13986.819140000001</v>
      </c>
      <c r="O35" s="31"/>
    </row>
    <row r="36" spans="2:15" x14ac:dyDescent="0.25">
      <c r="B36" s="17"/>
      <c r="C36" s="104" t="s">
        <v>66</v>
      </c>
      <c r="D36" s="52">
        <v>1217.28657</v>
      </c>
      <c r="E36" s="52">
        <v>1150.95037</v>
      </c>
      <c r="F36" s="52">
        <v>1177.5584100000001</v>
      </c>
      <c r="G36" s="52">
        <v>1179.40236</v>
      </c>
      <c r="H36" s="52">
        <v>1827.1794399999999</v>
      </c>
      <c r="I36" s="52">
        <v>2527.3684800000005</v>
      </c>
      <c r="J36" s="52">
        <v>3141.68732</v>
      </c>
      <c r="K36" s="52">
        <v>4920.6475800000007</v>
      </c>
      <c r="L36" s="52">
        <v>4173.0690199999999</v>
      </c>
      <c r="M36" s="52">
        <v>5420.1559300000008</v>
      </c>
      <c r="N36" s="52">
        <v>6632.1924599999993</v>
      </c>
      <c r="O36" s="31"/>
    </row>
    <row r="37" spans="2:15" x14ac:dyDescent="0.25">
      <c r="B37" s="17"/>
      <c r="C37" s="104" t="s">
        <v>39</v>
      </c>
      <c r="D37" s="52">
        <v>4812.3657700000003</v>
      </c>
      <c r="E37" s="52">
        <v>5182.5216899999996</v>
      </c>
      <c r="F37" s="52">
        <v>4729.5096100000001</v>
      </c>
      <c r="G37" s="52">
        <v>6448.4556899999998</v>
      </c>
      <c r="H37" s="52">
        <v>6961.4054300000007</v>
      </c>
      <c r="I37" s="52">
        <v>11508.282680000004</v>
      </c>
      <c r="J37" s="52">
        <v>18049.507990000006</v>
      </c>
      <c r="K37" s="52">
        <v>26473.580099999992</v>
      </c>
      <c r="L37" s="52">
        <v>31619.062489999993</v>
      </c>
      <c r="M37" s="52">
        <v>27820.317049999994</v>
      </c>
      <c r="N37" s="52">
        <v>27687.900989999995</v>
      </c>
      <c r="O37" s="31"/>
    </row>
    <row r="38" spans="2:15" x14ac:dyDescent="0.25">
      <c r="B38" s="17"/>
      <c r="C38" s="104" t="s">
        <v>40</v>
      </c>
      <c r="D38" s="52">
        <v>44.380890000000001</v>
      </c>
      <c r="E38" s="52">
        <v>50.928899999999999</v>
      </c>
      <c r="F38" s="52">
        <v>39.839010000000002</v>
      </c>
      <c r="G38" s="52">
        <v>39.152990000000003</v>
      </c>
      <c r="H38" s="52">
        <v>57.25403</v>
      </c>
      <c r="I38" s="52">
        <v>49.703980000000001</v>
      </c>
      <c r="J38" s="52">
        <v>60.175000000000004</v>
      </c>
      <c r="K38" s="52">
        <v>68.650919999999999</v>
      </c>
      <c r="L38" s="52">
        <v>116.77701</v>
      </c>
      <c r="M38" s="52">
        <v>119.94891</v>
      </c>
      <c r="N38" s="52">
        <v>125.70804999999999</v>
      </c>
      <c r="O38" s="31"/>
    </row>
    <row r="39" spans="2:15" x14ac:dyDescent="0.25">
      <c r="B39" s="25"/>
      <c r="C39" s="105" t="s">
        <v>48</v>
      </c>
      <c r="D39" s="102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31"/>
    </row>
    <row r="40" spans="2:15" x14ac:dyDescent="0.25">
      <c r="B40" s="26"/>
      <c r="C40" s="106" t="s">
        <v>67</v>
      </c>
      <c r="D40" s="89">
        <v>18169.115920000004</v>
      </c>
      <c r="E40" s="89">
        <v>17922.326569999997</v>
      </c>
      <c r="F40" s="89">
        <v>18849.23198</v>
      </c>
      <c r="G40" s="89">
        <v>23351.584299999999</v>
      </c>
      <c r="H40" s="89">
        <v>27483.862000000005</v>
      </c>
      <c r="I40" s="89">
        <v>40771.983060000013</v>
      </c>
      <c r="J40" s="89">
        <v>62838.182190000007</v>
      </c>
      <c r="K40" s="89">
        <v>76450.083030000009</v>
      </c>
      <c r="L40" s="89">
        <v>87740.948770000017</v>
      </c>
      <c r="M40" s="89">
        <v>85854.434840000002</v>
      </c>
      <c r="N40" s="89">
        <v>80397.65949999998</v>
      </c>
      <c r="O40" s="31"/>
    </row>
    <row r="41" spans="2:15" x14ac:dyDescent="0.25">
      <c r="B41" s="119"/>
      <c r="C41" s="215" t="s">
        <v>68</v>
      </c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120"/>
    </row>
    <row r="42" spans="2:15" x14ac:dyDescent="0.25">
      <c r="B42" s="121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22"/>
    </row>
    <row r="43" spans="2:15" x14ac:dyDescent="0.25">
      <c r="B43" s="121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22"/>
    </row>
    <row r="44" spans="2:15" x14ac:dyDescent="0.25">
      <c r="B44" s="121"/>
      <c r="C44" s="181" t="s">
        <v>71</v>
      </c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22"/>
    </row>
    <row r="45" spans="2:15" x14ac:dyDescent="0.25">
      <c r="B45" s="121"/>
      <c r="C45" s="182" t="s">
        <v>72</v>
      </c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22"/>
    </row>
    <row r="46" spans="2:15" x14ac:dyDescent="0.25">
      <c r="B46" s="27"/>
      <c r="C46" s="94" t="s">
        <v>37</v>
      </c>
      <c r="D46" s="95">
        <v>2007</v>
      </c>
      <c r="E46" s="95">
        <v>2008</v>
      </c>
      <c r="F46" s="95">
        <v>2009</v>
      </c>
      <c r="G46" s="95">
        <v>2010</v>
      </c>
      <c r="H46" s="95">
        <v>2011</v>
      </c>
      <c r="I46" s="95">
        <v>2012</v>
      </c>
      <c r="J46" s="95">
        <v>2013</v>
      </c>
      <c r="K46" s="95">
        <v>2014</v>
      </c>
      <c r="L46" s="95">
        <v>2015</v>
      </c>
      <c r="M46" s="95">
        <v>2016</v>
      </c>
      <c r="N46" s="95">
        <v>2017</v>
      </c>
      <c r="O46" s="36"/>
    </row>
    <row r="47" spans="2:15" x14ac:dyDescent="0.25">
      <c r="B47" s="27"/>
      <c r="C47" s="103" t="s">
        <v>35</v>
      </c>
      <c r="D47" s="107">
        <v>0.12732109567753791</v>
      </c>
      <c r="E47" s="107">
        <v>-1.3582903597876728E-2</v>
      </c>
      <c r="F47" s="107">
        <v>5.1717917669882318E-2</v>
      </c>
      <c r="G47" s="107">
        <v>0.23886131407248978</v>
      </c>
      <c r="H47" s="107">
        <v>0.17695920100804496</v>
      </c>
      <c r="I47" s="107">
        <v>0.48348813059823992</v>
      </c>
      <c r="J47" s="107">
        <v>0.54120985720825487</v>
      </c>
      <c r="K47" s="107">
        <v>0.21661831016757493</v>
      </c>
      <c r="L47" s="107">
        <v>0.14768938492283024</v>
      </c>
      <c r="M47" s="107">
        <v>-2.1500952023498554E-2</v>
      </c>
      <c r="N47" s="107">
        <v>-6.3558456242468697E-2</v>
      </c>
      <c r="O47" s="122"/>
    </row>
    <row r="48" spans="2:15" x14ac:dyDescent="0.25">
      <c r="B48" s="27"/>
      <c r="C48" s="104" t="s">
        <v>38</v>
      </c>
      <c r="D48" s="62">
        <v>1.9798295517476028E-2</v>
      </c>
      <c r="E48" s="62">
        <v>-0.12311495016637553</v>
      </c>
      <c r="F48" s="62">
        <v>0.11844223205503668</v>
      </c>
      <c r="G48" s="62">
        <v>0.24806486570824182</v>
      </c>
      <c r="H48" s="62">
        <v>0.18631069628028052</v>
      </c>
      <c r="I48" s="62">
        <v>0.31505938992913851</v>
      </c>
      <c r="J48" s="62">
        <v>0.45959740412884487</v>
      </c>
      <c r="K48" s="62">
        <v>0.27578285759132437</v>
      </c>
      <c r="L48" s="62">
        <v>0.13233789089205028</v>
      </c>
      <c r="M48" s="62">
        <v>5.6783254884616996E-2</v>
      </c>
      <c r="N48" s="62">
        <v>-8.982646381248427E-2</v>
      </c>
      <c r="O48" s="122"/>
    </row>
    <row r="49" spans="2:15" x14ac:dyDescent="0.25">
      <c r="B49" s="27"/>
      <c r="C49" s="104" t="s">
        <v>65</v>
      </c>
      <c r="D49" s="62">
        <v>1.6428957023673085E-3</v>
      </c>
      <c r="E49" s="62">
        <v>-0.1266673823437432</v>
      </c>
      <c r="F49" s="62">
        <v>0.1432741341465249</v>
      </c>
      <c r="G49" s="62">
        <v>0.28472806433550657</v>
      </c>
      <c r="H49" s="62">
        <v>5.123436292356498E-2</v>
      </c>
      <c r="I49" s="62">
        <v>0.43698551360345217</v>
      </c>
      <c r="J49" s="62">
        <v>0.41553029158652199</v>
      </c>
      <c r="K49" s="62">
        <v>0.14773574542763623</v>
      </c>
      <c r="L49" s="62">
        <v>0.16836140228537788</v>
      </c>
      <c r="M49" s="62">
        <v>9.6304043150237106E-2</v>
      </c>
      <c r="N49" s="62">
        <v>-0.46280577995348027</v>
      </c>
      <c r="O49" s="122"/>
    </row>
    <row r="50" spans="2:15" x14ac:dyDescent="0.25">
      <c r="B50" s="27"/>
      <c r="C50" s="104" t="s">
        <v>66</v>
      </c>
      <c r="D50" s="62">
        <v>4.6504326633447945E-2</v>
      </c>
      <c r="E50" s="62">
        <v>-5.4495138314061831E-2</v>
      </c>
      <c r="F50" s="62">
        <v>2.3118320905531453E-2</v>
      </c>
      <c r="G50" s="62">
        <v>1.5659095840518944E-3</v>
      </c>
      <c r="H50" s="62">
        <v>0.54924180412866042</v>
      </c>
      <c r="I50" s="62">
        <v>0.38320759563713169</v>
      </c>
      <c r="J50" s="62">
        <v>0.2430665907489673</v>
      </c>
      <c r="K50" s="62">
        <v>0.56624357512446544</v>
      </c>
      <c r="L50" s="62">
        <v>-0.15192686487822005</v>
      </c>
      <c r="M50" s="62">
        <v>0.2988416688109321</v>
      </c>
      <c r="N50" s="62">
        <v>0.22361654270710218</v>
      </c>
      <c r="O50" s="122"/>
    </row>
    <row r="51" spans="2:15" x14ac:dyDescent="0.25">
      <c r="B51" s="27"/>
      <c r="C51" s="104" t="s">
        <v>39</v>
      </c>
      <c r="D51" s="62">
        <v>0.24762644471167627</v>
      </c>
      <c r="E51" s="62">
        <v>7.6917661227566825E-2</v>
      </c>
      <c r="F51" s="62">
        <v>-8.7411516458120175E-2</v>
      </c>
      <c r="G51" s="62">
        <v>0.36345122893195669</v>
      </c>
      <c r="H51" s="62">
        <v>7.9546137037967535E-2</v>
      </c>
      <c r="I51" s="62">
        <v>0.65315506986640237</v>
      </c>
      <c r="J51" s="62">
        <v>0.56839282557491022</v>
      </c>
      <c r="K51" s="62">
        <v>0.46672031806446945</v>
      </c>
      <c r="L51" s="62">
        <v>0.19436292222524165</v>
      </c>
      <c r="M51" s="62">
        <v>-0.12014098903790738</v>
      </c>
      <c r="N51" s="62">
        <v>-4.7596891064186631E-3</v>
      </c>
      <c r="O51" s="122"/>
    </row>
    <row r="52" spans="2:15" x14ac:dyDescent="0.25">
      <c r="B52" s="27"/>
      <c r="C52" s="104" t="s">
        <v>40</v>
      </c>
      <c r="D52" s="62">
        <v>0.22396513175839017</v>
      </c>
      <c r="E52" s="62">
        <v>0.14754120523495584</v>
      </c>
      <c r="F52" s="62">
        <v>-0.21775239598734697</v>
      </c>
      <c r="G52" s="62">
        <v>-1.7219805411831213E-2</v>
      </c>
      <c r="H52" s="62">
        <v>0.46231564945614623</v>
      </c>
      <c r="I52" s="62">
        <v>-0.13186931994132112</v>
      </c>
      <c r="J52" s="62">
        <v>0.21066763667617772</v>
      </c>
      <c r="K52" s="62">
        <v>0.14085450768591601</v>
      </c>
      <c r="L52" s="62">
        <v>0.70102614793800289</v>
      </c>
      <c r="M52" s="62">
        <v>2.716202444299598E-2</v>
      </c>
      <c r="N52" s="62">
        <v>4.8013274985158061E-2</v>
      </c>
      <c r="O52" s="123"/>
    </row>
    <row r="53" spans="2:15" x14ac:dyDescent="0.25">
      <c r="B53" s="27"/>
      <c r="C53" s="105" t="s">
        <v>48</v>
      </c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23"/>
    </row>
    <row r="54" spans="2:15" x14ac:dyDescent="0.25">
      <c r="B54" s="27"/>
      <c r="C54" s="106" t="s">
        <v>67</v>
      </c>
      <c r="D54" s="108">
        <v>0.12732109567753791</v>
      </c>
      <c r="E54" s="108">
        <v>-1.3582903597876728E-2</v>
      </c>
      <c r="F54" s="108">
        <v>5.1717917669882318E-2</v>
      </c>
      <c r="G54" s="108">
        <v>0.23886131407248978</v>
      </c>
      <c r="H54" s="108">
        <v>0.17695920100804496</v>
      </c>
      <c r="I54" s="108">
        <v>0.48348813059823992</v>
      </c>
      <c r="J54" s="108">
        <v>0.54120985720825487</v>
      </c>
      <c r="K54" s="108">
        <v>0.21661831016757493</v>
      </c>
      <c r="L54" s="108">
        <v>0.14768938492283024</v>
      </c>
      <c r="M54" s="108">
        <v>-2.1500952023498554E-2</v>
      </c>
      <c r="N54" s="108">
        <v>-6.3558456242468697E-2</v>
      </c>
      <c r="O54" s="123"/>
    </row>
    <row r="55" spans="2:15" x14ac:dyDescent="0.25">
      <c r="B55" s="27"/>
      <c r="C55" s="215" t="s">
        <v>68</v>
      </c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123"/>
    </row>
    <row r="56" spans="2:15" ht="15" customHeight="1" x14ac:dyDescent="0.25">
      <c r="B56" s="27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22"/>
    </row>
    <row r="57" spans="2:15" x14ac:dyDescent="0.25">
      <c r="B57" s="27"/>
      <c r="C57" s="181" t="s">
        <v>71</v>
      </c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36"/>
    </row>
    <row r="58" spans="2:15" x14ac:dyDescent="0.25">
      <c r="B58" s="27"/>
      <c r="C58" s="182" t="s">
        <v>74</v>
      </c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36"/>
    </row>
    <row r="59" spans="2:15" x14ac:dyDescent="0.25">
      <c r="B59" s="27"/>
      <c r="C59" s="94" t="s">
        <v>37</v>
      </c>
      <c r="D59" s="95">
        <v>2007</v>
      </c>
      <c r="E59" s="95">
        <v>2008</v>
      </c>
      <c r="F59" s="95">
        <v>2009</v>
      </c>
      <c r="G59" s="95">
        <v>2010</v>
      </c>
      <c r="H59" s="95">
        <v>2011</v>
      </c>
      <c r="I59" s="95">
        <v>2012</v>
      </c>
      <c r="J59" s="95">
        <v>2013</v>
      </c>
      <c r="K59" s="95">
        <v>2014</v>
      </c>
      <c r="L59" s="95">
        <v>2015</v>
      </c>
      <c r="M59" s="95">
        <v>2016</v>
      </c>
      <c r="N59" s="95">
        <v>2017</v>
      </c>
      <c r="O59" s="36"/>
    </row>
    <row r="60" spans="2:15" x14ac:dyDescent="0.25">
      <c r="B60" s="27"/>
      <c r="C60" s="103" t="s">
        <v>35</v>
      </c>
      <c r="D60" s="107">
        <v>0.10763883188128176</v>
      </c>
      <c r="E60" s="107">
        <v>-6.755839346688397E-2</v>
      </c>
      <c r="F60" s="107">
        <v>2.1709399894331183E-2</v>
      </c>
      <c r="G60" s="107">
        <v>0.22022272262754483</v>
      </c>
      <c r="H60" s="107">
        <v>0.13859634949035371</v>
      </c>
      <c r="I60" s="107">
        <v>0.43116876430584594</v>
      </c>
      <c r="J60" s="107">
        <v>0.49913343168361357</v>
      </c>
      <c r="K60" s="107">
        <v>0.17838030477811473</v>
      </c>
      <c r="L60" s="107">
        <v>0.1083508216632314</v>
      </c>
      <c r="M60" s="107">
        <v>-5.5430942222784663E-2</v>
      </c>
      <c r="N60" s="107">
        <v>-8.9089804016985075E-2</v>
      </c>
      <c r="O60" s="36"/>
    </row>
    <row r="61" spans="2:15" x14ac:dyDescent="0.25">
      <c r="B61" s="27"/>
      <c r="C61" s="104" t="s">
        <v>38</v>
      </c>
      <c r="D61" s="62">
        <v>1.9933070822302223E-3</v>
      </c>
      <c r="E61" s="62">
        <v>-0.17109698565239073</v>
      </c>
      <c r="F61" s="62">
        <v>8.6529878906285385E-2</v>
      </c>
      <c r="G61" s="62">
        <v>0.22928780740116061</v>
      </c>
      <c r="H61" s="62">
        <v>0.14764303383601685</v>
      </c>
      <c r="I61" s="62">
        <v>0.26868013518565204</v>
      </c>
      <c r="J61" s="62">
        <v>0.41974907251874605</v>
      </c>
      <c r="K61" s="62">
        <v>0.23568532545929632</v>
      </c>
      <c r="L61" s="62">
        <v>9.3525520282651708E-2</v>
      </c>
      <c r="M61" s="62">
        <v>2.0138716951590974E-2</v>
      </c>
      <c r="N61" s="62">
        <v>-0.11464163486344092</v>
      </c>
      <c r="O61" s="36"/>
    </row>
    <row r="62" spans="2:15" x14ac:dyDescent="0.25">
      <c r="B62" s="27"/>
      <c r="C62" s="104" t="s">
        <v>65</v>
      </c>
      <c r="D62" s="62">
        <v>-1.584511173264902E-2</v>
      </c>
      <c r="E62" s="62">
        <v>-0.17445503325583012</v>
      </c>
      <c r="F62" s="62">
        <v>0.11065325586684871</v>
      </c>
      <c r="G62" s="62">
        <v>0.26539941048458537</v>
      </c>
      <c r="H62" s="62">
        <v>1.6969498227668245E-2</v>
      </c>
      <c r="I62" s="62">
        <v>0.3863061924195581</v>
      </c>
      <c r="J62" s="62">
        <v>0.37688503207611257</v>
      </c>
      <c r="K62" s="62">
        <v>0.11166270160397951</v>
      </c>
      <c r="L62" s="62">
        <v>0.12831427844013321</v>
      </c>
      <c r="M62" s="62">
        <v>5.8289100247177039E-2</v>
      </c>
      <c r="N62" s="62">
        <v>-0.47745196106953192</v>
      </c>
      <c r="O62" s="36"/>
    </row>
    <row r="63" spans="2:15" x14ac:dyDescent="0.25">
      <c r="B63" s="27"/>
      <c r="C63" s="104" t="s">
        <v>66</v>
      </c>
      <c r="D63" s="62">
        <v>2.823306895921518E-2</v>
      </c>
      <c r="E63" s="62">
        <v>-0.1062319626951167</v>
      </c>
      <c r="F63" s="62">
        <v>-6.0741686428138486E-3</v>
      </c>
      <c r="G63" s="62">
        <v>-1.3502587254028864E-2</v>
      </c>
      <c r="H63" s="62">
        <v>0.49874444343350288</v>
      </c>
      <c r="I63" s="62">
        <v>0.33442490343899678</v>
      </c>
      <c r="J63" s="62">
        <v>0.20912974653324068</v>
      </c>
      <c r="K63" s="62">
        <v>0.51701693619728406</v>
      </c>
      <c r="L63" s="62">
        <v>-0.1809956870813616</v>
      </c>
      <c r="M63" s="62">
        <v>0.25380362285236524</v>
      </c>
      <c r="N63" s="62">
        <v>0.1902555927334908</v>
      </c>
      <c r="O63" s="36"/>
    </row>
    <row r="64" spans="2:15" x14ac:dyDescent="0.25">
      <c r="B64" s="27"/>
      <c r="C64" s="104" t="s">
        <v>39</v>
      </c>
      <c r="D64" s="62">
        <v>0.22584373089734688</v>
      </c>
      <c r="E64" s="62">
        <v>1.7990095469270884E-2</v>
      </c>
      <c r="F64" s="62">
        <v>-0.11345027387589146</v>
      </c>
      <c r="G64" s="62">
        <v>0.34293818996423586</v>
      </c>
      <c r="H64" s="62">
        <v>4.4358453279504051E-2</v>
      </c>
      <c r="I64" s="62">
        <v>0.59485192348154481</v>
      </c>
      <c r="J64" s="62">
        <v>0.52557428038456022</v>
      </c>
      <c r="K64" s="62">
        <v>0.42062166990319438</v>
      </c>
      <c r="L64" s="62">
        <v>0.15342456208345423</v>
      </c>
      <c r="M64" s="62">
        <v>-0.15065058195006553</v>
      </c>
      <c r="N64" s="62">
        <v>-3.1894139372992125E-2</v>
      </c>
      <c r="O64" s="36"/>
    </row>
    <row r="65" spans="2:15" x14ac:dyDescent="0.25">
      <c r="B65" s="27"/>
      <c r="C65" s="104" t="s">
        <v>40</v>
      </c>
      <c r="D65" s="62">
        <v>0.20259552846341311</v>
      </c>
      <c r="E65" s="62">
        <v>8.4749208904655093E-2</v>
      </c>
      <c r="F65" s="62">
        <v>-0.24007215562584738</v>
      </c>
      <c r="G65" s="62">
        <v>-3.2005672335786661E-2</v>
      </c>
      <c r="H65" s="62">
        <v>0.41465163690241047</v>
      </c>
      <c r="I65" s="62">
        <v>-0.16248638124624626</v>
      </c>
      <c r="J65" s="62">
        <v>0.17761531326191382</v>
      </c>
      <c r="K65" s="62">
        <v>0.10499773942186175</v>
      </c>
      <c r="L65" s="62">
        <v>0.64272123930508895</v>
      </c>
      <c r="M65" s="62">
        <v>-8.4553811073737606E-3</v>
      </c>
      <c r="N65" s="62">
        <v>1.9440011043245553E-2</v>
      </c>
      <c r="O65" s="37"/>
    </row>
    <row r="66" spans="2:15" x14ac:dyDescent="0.25">
      <c r="B66" s="27"/>
      <c r="C66" s="105" t="s">
        <v>48</v>
      </c>
      <c r="D66" s="107">
        <v>0</v>
      </c>
      <c r="E66" s="107">
        <v>0</v>
      </c>
      <c r="F66" s="107">
        <v>0</v>
      </c>
      <c r="G66" s="107">
        <v>0</v>
      </c>
      <c r="H66" s="107">
        <v>0</v>
      </c>
      <c r="I66" s="107">
        <v>0</v>
      </c>
      <c r="J66" s="107">
        <v>0</v>
      </c>
      <c r="K66" s="107">
        <v>0</v>
      </c>
      <c r="L66" s="107">
        <v>0</v>
      </c>
      <c r="M66" s="107">
        <v>0</v>
      </c>
      <c r="N66" s="107">
        <v>0</v>
      </c>
      <c r="O66" s="37"/>
    </row>
    <row r="67" spans="2:15" x14ac:dyDescent="0.25">
      <c r="B67" s="27"/>
      <c r="C67" s="106" t="s">
        <v>67</v>
      </c>
      <c r="D67" s="108">
        <v>0.10763883188128176</v>
      </c>
      <c r="E67" s="108">
        <v>-6.755839346688397E-2</v>
      </c>
      <c r="F67" s="108">
        <v>2.1709399894331183E-2</v>
      </c>
      <c r="G67" s="108">
        <v>0.22022272262754483</v>
      </c>
      <c r="H67" s="108">
        <v>0.13859634949035371</v>
      </c>
      <c r="I67" s="108">
        <v>0.43116876430584594</v>
      </c>
      <c r="J67" s="108">
        <v>0.49913343168361357</v>
      </c>
      <c r="K67" s="108">
        <v>0.17838030477811473</v>
      </c>
      <c r="L67" s="108">
        <v>0.1083508216632314</v>
      </c>
      <c r="M67" s="108">
        <v>-5.5430942222784663E-2</v>
      </c>
      <c r="N67" s="108">
        <v>-8.9089804016985075E-2</v>
      </c>
      <c r="O67" s="37"/>
    </row>
    <row r="68" spans="2:15" x14ac:dyDescent="0.25">
      <c r="B68" s="27"/>
      <c r="C68" s="215" t="s">
        <v>68</v>
      </c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37"/>
    </row>
    <row r="69" spans="2:15" x14ac:dyDescent="0.25">
      <c r="B69" s="2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32"/>
    </row>
    <row r="70" spans="2:15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2" spans="2:15" x14ac:dyDescent="0.25">
      <c r="B72" s="68" t="s">
        <v>19</v>
      </c>
      <c r="C72" s="96"/>
      <c r="D72" s="96"/>
      <c r="E72" s="96"/>
      <c r="F72" s="96"/>
      <c r="G72" s="97"/>
      <c r="H72" s="97"/>
      <c r="I72" s="97"/>
      <c r="J72" s="97"/>
      <c r="K72" s="97"/>
      <c r="L72" s="97"/>
      <c r="M72" s="97"/>
      <c r="N72" s="97"/>
      <c r="O72" s="30"/>
    </row>
    <row r="73" spans="2:15" x14ac:dyDescent="0.25">
      <c r="B73" s="118"/>
      <c r="C73" s="213" t="str">
        <f>+CONCATENATE("En el año ",G77," los impuestos de",D83," representaron  ",FIXED(H83*100,1),"% del total de tributos internos recaudados por la suma de S/ ",FIXED(G83/1000,1)," millones de soles. Mientras que los  Impuesto de ",D85," alcanzaron  una participación de ",FIXED(H85*100,1),"% sumando S/ ",FIXED(G85/1000,1)," millones de soles y el impuesto ",D92," representó el ",FIXED(H92*100,1),"%, sumando S/ ",FIXED(G92/1000,1)," millones de soles. Los impuestos aduaneros fueron S/", FIXED(G97/1000,1), " millones de soles.")</f>
        <v>En el año 2017 los impuestos de   Tercera Categoría representaron  17.4% del total de tributos internos recaudados por la suma de S/ 14.0 millones de soles. Mientras que los  Impuesto de    Quinta Categoría alcanzaron  una participación de 8.2% sumando S/ 6.6 millones de soles y el impuesto    Imp. General a las Ventas representó el 34.4%, sumando S/ 27.7 millones de soles. Los impuestos aduaneros fueron S/0.0 millones de soles.</v>
      </c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34"/>
    </row>
    <row r="74" spans="2:15" x14ac:dyDescent="0.25">
      <c r="B74" s="101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34"/>
    </row>
    <row r="75" spans="2:15" x14ac:dyDescent="0.25">
      <c r="B75" s="101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31"/>
    </row>
    <row r="76" spans="2:15" x14ac:dyDescent="0.25">
      <c r="B76" s="17"/>
      <c r="C76" s="6"/>
      <c r="D76" s="200" t="s">
        <v>46</v>
      </c>
      <c r="E76" s="200"/>
      <c r="F76" s="200"/>
      <c r="G76" s="200"/>
      <c r="H76" s="200"/>
      <c r="I76" s="200"/>
      <c r="J76" s="200"/>
      <c r="K76" s="200"/>
      <c r="L76" s="200"/>
      <c r="M76" s="200"/>
      <c r="N76" s="6"/>
      <c r="O76" s="31"/>
    </row>
    <row r="77" spans="2:15" ht="15" customHeight="1" x14ac:dyDescent="0.25">
      <c r="B77" s="17"/>
      <c r="C77" s="6"/>
      <c r="D77" s="206" t="s">
        <v>20</v>
      </c>
      <c r="E77" s="207"/>
      <c r="F77" s="208"/>
      <c r="G77" s="197">
        <v>2017</v>
      </c>
      <c r="H77" s="197"/>
      <c r="I77" s="197">
        <v>2016</v>
      </c>
      <c r="J77" s="197"/>
      <c r="K77" s="198" t="s">
        <v>83</v>
      </c>
      <c r="L77" s="198"/>
      <c r="M77" s="40" t="s">
        <v>54</v>
      </c>
      <c r="N77" s="6"/>
      <c r="O77" s="31"/>
    </row>
    <row r="78" spans="2:15" x14ac:dyDescent="0.25">
      <c r="B78" s="17"/>
      <c r="C78" s="6"/>
      <c r="D78" s="216"/>
      <c r="E78" s="217"/>
      <c r="F78" s="218"/>
      <c r="G78" s="86" t="s">
        <v>50</v>
      </c>
      <c r="H78" s="86" t="s">
        <v>6</v>
      </c>
      <c r="I78" s="86" t="s">
        <v>50</v>
      </c>
      <c r="J78" s="86" t="s">
        <v>6</v>
      </c>
      <c r="K78" s="86" t="s">
        <v>50</v>
      </c>
      <c r="L78" s="86" t="s">
        <v>7</v>
      </c>
      <c r="M78" s="86" t="s">
        <v>55</v>
      </c>
      <c r="N78" s="6"/>
      <c r="O78" s="31"/>
    </row>
    <row r="79" spans="2:15" x14ac:dyDescent="0.25">
      <c r="B79" s="17"/>
      <c r="C79" s="22"/>
      <c r="D79" s="212" t="s">
        <v>35</v>
      </c>
      <c r="E79" s="212"/>
      <c r="F79" s="212"/>
      <c r="G79" s="81">
        <f>+G96+G91+G80</f>
        <v>80397.65949999998</v>
      </c>
      <c r="H79" s="33"/>
      <c r="I79" s="81">
        <f>+I96+I91+I80</f>
        <v>85854.434840000002</v>
      </c>
      <c r="J79" s="33"/>
      <c r="K79" s="87">
        <f>+G79-I79</f>
        <v>-5456.775340000022</v>
      </c>
      <c r="L79" s="88">
        <f t="shared" ref="L79:L101" si="4">+IF(I79=0,"  - ",G79/I79-1)</f>
        <v>-6.3558456242468697E-2</v>
      </c>
      <c r="M79" s="88">
        <v>-8.9089804016985075E-2</v>
      </c>
      <c r="N79" s="6"/>
      <c r="O79" s="31"/>
    </row>
    <row r="80" spans="2:15" x14ac:dyDescent="0.25">
      <c r="B80" s="17"/>
      <c r="C80" s="22"/>
      <c r="D80" s="221" t="s">
        <v>11</v>
      </c>
      <c r="E80" s="221"/>
      <c r="F80" s="221"/>
      <c r="G80" s="78">
        <v>39945.495289999992</v>
      </c>
      <c r="H80" s="84">
        <f t="shared" ref="H80:H96" si="5">+G80/G$79</f>
        <v>0.49684898215227274</v>
      </c>
      <c r="I80" s="78">
        <v>43887.779310000005</v>
      </c>
      <c r="J80" s="84">
        <f t="shared" ref="J80:J96" si="6">+I80/I$79</f>
        <v>0.51118826175712562</v>
      </c>
      <c r="K80" s="89">
        <f>+G80-I80</f>
        <v>-3942.2840200000137</v>
      </c>
      <c r="L80" s="90">
        <f t="shared" si="4"/>
        <v>-8.982646381248427E-2</v>
      </c>
      <c r="M80" s="90">
        <v>-0.11464163486344092</v>
      </c>
      <c r="N80" s="6"/>
      <c r="O80" s="31"/>
    </row>
    <row r="81" spans="2:15" x14ac:dyDescent="0.25">
      <c r="B81" s="17"/>
      <c r="C81" s="23"/>
      <c r="D81" s="222" t="s">
        <v>21</v>
      </c>
      <c r="E81" s="222"/>
      <c r="F81" s="222"/>
      <c r="G81" s="79">
        <v>1799.4427900000001</v>
      </c>
      <c r="H81" s="62">
        <f t="shared" si="5"/>
        <v>2.2381780778083477E-2</v>
      </c>
      <c r="I81" s="79">
        <v>1721.5535600000003</v>
      </c>
      <c r="J81" s="62">
        <f t="shared" si="6"/>
        <v>2.0052005038625215E-2</v>
      </c>
      <c r="K81" s="52">
        <f t="shared" ref="K81:K96" si="7">+G81-I81</f>
        <v>77.88922999999977</v>
      </c>
      <c r="L81" s="91">
        <f t="shared" si="4"/>
        <v>4.5243570580516757E-2</v>
      </c>
      <c r="M81" s="91">
        <v>1.6745820467373163E-2</v>
      </c>
      <c r="N81" s="6"/>
      <c r="O81" s="31"/>
    </row>
    <row r="82" spans="2:15" x14ac:dyDescent="0.25">
      <c r="B82" s="17"/>
      <c r="C82" s="23"/>
      <c r="D82" s="222" t="s">
        <v>22</v>
      </c>
      <c r="E82" s="222"/>
      <c r="F82" s="222"/>
      <c r="G82" s="79">
        <v>1440.1194400000004</v>
      </c>
      <c r="H82" s="62">
        <f t="shared" si="5"/>
        <v>1.7912454777368247E-2</v>
      </c>
      <c r="I82" s="79">
        <v>1621.59933</v>
      </c>
      <c r="J82" s="62">
        <f t="shared" si="6"/>
        <v>1.8887775954987581E-2</v>
      </c>
      <c r="K82" s="52">
        <f t="shared" si="7"/>
        <v>-181.47988999999961</v>
      </c>
      <c r="L82" s="91">
        <f t="shared" si="4"/>
        <v>-0.11191413726102095</v>
      </c>
      <c r="M82" s="91">
        <v>-0.1361271051353844</v>
      </c>
      <c r="N82" s="6"/>
      <c r="O82" s="31"/>
    </row>
    <row r="83" spans="2:15" x14ac:dyDescent="0.25">
      <c r="B83" s="17"/>
      <c r="C83" s="23"/>
      <c r="D83" s="222" t="s">
        <v>23</v>
      </c>
      <c r="E83" s="222"/>
      <c r="F83" s="222"/>
      <c r="G83" s="79">
        <v>13986.819140000001</v>
      </c>
      <c r="H83" s="62">
        <f t="shared" si="5"/>
        <v>0.17397047659080181</v>
      </c>
      <c r="I83" s="79">
        <v>26036.801250000004</v>
      </c>
      <c r="J83" s="62">
        <f t="shared" si="6"/>
        <v>0.3032668178239446</v>
      </c>
      <c r="K83" s="52">
        <f t="shared" si="7"/>
        <v>-12049.982110000003</v>
      </c>
      <c r="L83" s="91">
        <f t="shared" si="4"/>
        <v>-0.46280577995348027</v>
      </c>
      <c r="M83" s="91">
        <v>-0.47745196106953192</v>
      </c>
      <c r="N83" s="6"/>
      <c r="O83" s="31"/>
    </row>
    <row r="84" spans="2:15" x14ac:dyDescent="0.25">
      <c r="B84" s="17"/>
      <c r="C84" s="23"/>
      <c r="D84" s="222" t="s">
        <v>24</v>
      </c>
      <c r="E84" s="222"/>
      <c r="F84" s="222"/>
      <c r="G84" s="79">
        <v>2032.0406399999999</v>
      </c>
      <c r="H84" s="62">
        <f t="shared" si="5"/>
        <v>2.5274873082592665E-2</v>
      </c>
      <c r="I84" s="79">
        <v>1733.3686</v>
      </c>
      <c r="J84" s="62">
        <f t="shared" si="6"/>
        <v>2.0189622157904125E-2</v>
      </c>
      <c r="K84" s="52">
        <f t="shared" si="7"/>
        <v>298.67203999999992</v>
      </c>
      <c r="L84" s="91">
        <f t="shared" si="4"/>
        <v>0.17230728651713201</v>
      </c>
      <c r="M84" s="91">
        <v>0.1403452433653829</v>
      </c>
      <c r="N84" s="6"/>
      <c r="O84" s="31"/>
    </row>
    <row r="85" spans="2:15" x14ac:dyDescent="0.25">
      <c r="B85" s="17"/>
      <c r="C85" s="23"/>
      <c r="D85" s="222" t="s">
        <v>25</v>
      </c>
      <c r="E85" s="222"/>
      <c r="F85" s="222"/>
      <c r="G85" s="79">
        <v>6632.1924599999993</v>
      </c>
      <c r="H85" s="62">
        <f t="shared" si="5"/>
        <v>8.2492357380129971E-2</v>
      </c>
      <c r="I85" s="79">
        <v>5420.1559300000008</v>
      </c>
      <c r="J85" s="62">
        <f t="shared" si="6"/>
        <v>6.3131927198648602E-2</v>
      </c>
      <c r="K85" s="52">
        <f t="shared" si="7"/>
        <v>1212.0365299999985</v>
      </c>
      <c r="L85" s="91">
        <f t="shared" si="4"/>
        <v>0.22361654270710218</v>
      </c>
      <c r="M85" s="91">
        <v>0.1902555927334908</v>
      </c>
      <c r="N85" s="6"/>
      <c r="O85" s="31"/>
    </row>
    <row r="86" spans="2:15" x14ac:dyDescent="0.25">
      <c r="B86" s="17"/>
      <c r="C86" s="23"/>
      <c r="D86" s="222" t="s">
        <v>26</v>
      </c>
      <c r="E86" s="222"/>
      <c r="F86" s="222"/>
      <c r="G86" s="79">
        <v>106.25001</v>
      </c>
      <c r="H86" s="62">
        <f t="shared" si="5"/>
        <v>1.3215560087293341E-3</v>
      </c>
      <c r="I86" s="79">
        <v>127.27097000000002</v>
      </c>
      <c r="J86" s="62">
        <f t="shared" si="6"/>
        <v>1.4824041441445009E-3</v>
      </c>
      <c r="K86" s="52">
        <f t="shared" si="7"/>
        <v>-21.020960000000017</v>
      </c>
      <c r="L86" s="91">
        <f t="shared" si="4"/>
        <v>-0.16516696619818338</v>
      </c>
      <c r="M86" s="91">
        <v>-0.18792803725673923</v>
      </c>
      <c r="N86" s="6"/>
      <c r="O86" s="31"/>
    </row>
    <row r="87" spans="2:15" x14ac:dyDescent="0.25">
      <c r="B87" s="17"/>
      <c r="C87" s="23"/>
      <c r="D87" s="222" t="s">
        <v>27</v>
      </c>
      <c r="E87" s="222"/>
      <c r="F87" s="222"/>
      <c r="G87" s="79">
        <v>3075.48243</v>
      </c>
      <c r="H87" s="62">
        <f t="shared" si="5"/>
        <v>3.825338261246275E-2</v>
      </c>
      <c r="I87" s="79">
        <v>3780.5633000000007</v>
      </c>
      <c r="J87" s="62">
        <f t="shared" si="6"/>
        <v>4.4034572087575115E-2</v>
      </c>
      <c r="K87" s="52">
        <f t="shared" si="7"/>
        <v>-705.08087000000069</v>
      </c>
      <c r="L87" s="91">
        <f t="shared" si="4"/>
        <v>-0.18650153801154457</v>
      </c>
      <c r="M87" s="91">
        <v>-0.20868093862177572</v>
      </c>
      <c r="N87" s="6"/>
      <c r="O87" s="31"/>
    </row>
    <row r="88" spans="2:15" x14ac:dyDescent="0.25">
      <c r="B88" s="17"/>
      <c r="C88" s="23"/>
      <c r="D88" s="222" t="s">
        <v>28</v>
      </c>
      <c r="E88" s="222"/>
      <c r="F88" s="222"/>
      <c r="G88" s="79">
        <v>2916.6073300000003</v>
      </c>
      <c r="H88" s="62">
        <f t="shared" si="5"/>
        <v>3.6277266628638623E-2</v>
      </c>
      <c r="I88" s="79">
        <v>3394.7203800000007</v>
      </c>
      <c r="J88" s="62">
        <f t="shared" si="6"/>
        <v>3.9540419622195032E-2</v>
      </c>
      <c r="K88" s="52">
        <f t="shared" si="7"/>
        <v>-478.11305000000038</v>
      </c>
      <c r="L88" s="91">
        <f t="shared" si="4"/>
        <v>-0.14084018607741711</v>
      </c>
      <c r="M88" s="91">
        <v>-0.16426450780830559</v>
      </c>
      <c r="N88" s="6"/>
      <c r="O88" s="31"/>
    </row>
    <row r="89" spans="2:15" x14ac:dyDescent="0.25">
      <c r="B89" s="17"/>
      <c r="C89" s="23"/>
      <c r="D89" s="222" t="s">
        <v>57</v>
      </c>
      <c r="E89" s="222"/>
      <c r="F89" s="222"/>
      <c r="G89" s="79">
        <v>7896.00209</v>
      </c>
      <c r="H89" s="62">
        <f t="shared" si="5"/>
        <v>9.8211840233980968E-2</v>
      </c>
      <c r="I89" s="79">
        <v>0</v>
      </c>
      <c r="J89" s="62">
        <f t="shared" si="6"/>
        <v>0</v>
      </c>
      <c r="K89" s="52">
        <f t="shared" si="7"/>
        <v>7896.00209</v>
      </c>
      <c r="L89" s="91" t="str">
        <f t="shared" si="4"/>
        <v xml:space="preserve">  - </v>
      </c>
      <c r="M89" s="91">
        <v>0</v>
      </c>
      <c r="N89" s="6"/>
      <c r="O89" s="31"/>
    </row>
    <row r="90" spans="2:15" x14ac:dyDescent="0.25">
      <c r="B90" s="17"/>
      <c r="C90" s="23"/>
      <c r="D90" s="222" t="s">
        <v>29</v>
      </c>
      <c r="E90" s="222"/>
      <c r="F90" s="222"/>
      <c r="G90" s="79">
        <v>60.538959999999989</v>
      </c>
      <c r="H90" s="62">
        <f t="shared" si="5"/>
        <v>7.5299405948502768E-4</v>
      </c>
      <c r="I90" s="79">
        <v>51.745989999999999</v>
      </c>
      <c r="J90" s="62">
        <f t="shared" si="6"/>
        <v>6.0271772910083018E-4</v>
      </c>
      <c r="K90" s="52">
        <f t="shared" si="7"/>
        <v>8.7929699999999897</v>
      </c>
      <c r="L90" s="91">
        <f t="shared" si="4"/>
        <v>0.16992563095227253</v>
      </c>
      <c r="M90" s="91">
        <v>0.13802852178055791</v>
      </c>
      <c r="N90" s="6"/>
      <c r="O90" s="31"/>
    </row>
    <row r="91" spans="2:15" x14ac:dyDescent="0.25">
      <c r="B91" s="17"/>
      <c r="C91" s="22"/>
      <c r="D91" s="221" t="s">
        <v>30</v>
      </c>
      <c r="E91" s="221"/>
      <c r="F91" s="221"/>
      <c r="G91" s="78">
        <v>27813.609039999996</v>
      </c>
      <c r="H91" s="84">
        <f t="shared" si="5"/>
        <v>0.34595048180475951</v>
      </c>
      <c r="I91" s="78">
        <v>27940.265959999993</v>
      </c>
      <c r="J91" s="84">
        <f t="shared" si="6"/>
        <v>0.32543765516679501</v>
      </c>
      <c r="K91" s="89">
        <f t="shared" si="7"/>
        <v>-126.65691999999763</v>
      </c>
      <c r="L91" s="90">
        <f t="shared" si="4"/>
        <v>-4.5331322250591333E-3</v>
      </c>
      <c r="M91" s="90">
        <v>-3.1673759388169298E-2</v>
      </c>
      <c r="N91" s="6"/>
      <c r="O91" s="31"/>
    </row>
    <row r="92" spans="2:15" x14ac:dyDescent="0.25">
      <c r="B92" s="17"/>
      <c r="C92" s="23"/>
      <c r="D92" s="222" t="s">
        <v>31</v>
      </c>
      <c r="E92" s="222"/>
      <c r="F92" s="222"/>
      <c r="G92" s="79">
        <v>27687.900989999995</v>
      </c>
      <c r="H92" s="62">
        <f t="shared" si="5"/>
        <v>0.344386903327702</v>
      </c>
      <c r="I92" s="79">
        <v>27820.317049999994</v>
      </c>
      <c r="J92" s="62">
        <f t="shared" si="6"/>
        <v>0.32404053560944729</v>
      </c>
      <c r="K92" s="52">
        <f t="shared" si="7"/>
        <v>-132.41605999999956</v>
      </c>
      <c r="L92" s="91">
        <f t="shared" si="4"/>
        <v>-4.7596891064186631E-3</v>
      </c>
      <c r="M92" s="91">
        <v>-3.1894139372992125E-2</v>
      </c>
      <c r="N92" s="6"/>
      <c r="O92" s="31"/>
    </row>
    <row r="93" spans="2:15" x14ac:dyDescent="0.25">
      <c r="B93" s="17"/>
      <c r="C93" s="23"/>
      <c r="D93" s="222" t="s">
        <v>32</v>
      </c>
      <c r="E93" s="222"/>
      <c r="F93" s="222"/>
      <c r="G93" s="79">
        <v>125.70804999999999</v>
      </c>
      <c r="H93" s="62">
        <f t="shared" si="5"/>
        <v>1.5635784770575321E-3</v>
      </c>
      <c r="I93" s="79">
        <v>119.94891</v>
      </c>
      <c r="J93" s="62">
        <f t="shared" si="6"/>
        <v>1.3971195573477262E-3</v>
      </c>
      <c r="K93" s="52">
        <f t="shared" si="7"/>
        <v>5.7591399999999879</v>
      </c>
      <c r="L93" s="91">
        <f t="shared" si="4"/>
        <v>4.8013274985158061E-2</v>
      </c>
      <c r="M93" s="91">
        <v>1.9440011043245553E-2</v>
      </c>
      <c r="N93" s="6"/>
      <c r="O93" s="31"/>
    </row>
    <row r="94" spans="2:15" x14ac:dyDescent="0.25">
      <c r="B94" s="17"/>
      <c r="C94" s="23"/>
      <c r="D94" s="222" t="s">
        <v>33</v>
      </c>
      <c r="E94" s="222"/>
      <c r="F94" s="222"/>
      <c r="G94" s="79">
        <v>0</v>
      </c>
      <c r="H94" s="62">
        <f t="shared" si="5"/>
        <v>0</v>
      </c>
      <c r="I94" s="79">
        <v>0</v>
      </c>
      <c r="J94" s="62">
        <f t="shared" si="6"/>
        <v>0</v>
      </c>
      <c r="K94" s="52">
        <f t="shared" si="7"/>
        <v>0</v>
      </c>
      <c r="L94" s="91" t="str">
        <f t="shared" si="4"/>
        <v xml:space="preserve">  - </v>
      </c>
      <c r="M94" s="91">
        <v>0</v>
      </c>
      <c r="N94" s="6"/>
      <c r="O94" s="31"/>
    </row>
    <row r="95" spans="2:15" x14ac:dyDescent="0.25">
      <c r="B95" s="17"/>
      <c r="C95" s="23"/>
      <c r="D95" s="222" t="s">
        <v>34</v>
      </c>
      <c r="E95" s="222"/>
      <c r="F95" s="222"/>
      <c r="G95" s="79">
        <v>0</v>
      </c>
      <c r="H95" s="62">
        <f t="shared" si="5"/>
        <v>0</v>
      </c>
      <c r="I95" s="79">
        <v>0</v>
      </c>
      <c r="J95" s="62">
        <f t="shared" si="6"/>
        <v>0</v>
      </c>
      <c r="K95" s="52">
        <f t="shared" si="7"/>
        <v>0</v>
      </c>
      <c r="L95" s="91" t="str">
        <f t="shared" si="4"/>
        <v xml:space="preserve">  - </v>
      </c>
      <c r="M95" s="91">
        <v>0</v>
      </c>
      <c r="N95" s="6"/>
      <c r="O95" s="31"/>
    </row>
    <row r="96" spans="2:15" x14ac:dyDescent="0.25">
      <c r="B96" s="17"/>
      <c r="C96" s="22"/>
      <c r="D96" s="221" t="s">
        <v>17</v>
      </c>
      <c r="E96" s="221"/>
      <c r="F96" s="221"/>
      <c r="G96" s="80">
        <v>12638.55517</v>
      </c>
      <c r="H96" s="84">
        <f t="shared" si="5"/>
        <v>0.1572005360429678</v>
      </c>
      <c r="I96" s="80">
        <v>14026.389569999999</v>
      </c>
      <c r="J96" s="84">
        <f t="shared" si="6"/>
        <v>0.16337408307607931</v>
      </c>
      <c r="K96" s="89">
        <f t="shared" si="7"/>
        <v>-1387.8343999999997</v>
      </c>
      <c r="L96" s="90">
        <f t="shared" si="4"/>
        <v>-9.8944521187999457E-2</v>
      </c>
      <c r="M96" s="90">
        <v>-0.12351109552148432</v>
      </c>
      <c r="N96" s="6"/>
      <c r="O96" s="31"/>
    </row>
    <row r="97" spans="2:15" x14ac:dyDescent="0.25">
      <c r="B97" s="17"/>
      <c r="C97" s="23"/>
      <c r="D97" s="212" t="s">
        <v>62</v>
      </c>
      <c r="E97" s="212"/>
      <c r="F97" s="212"/>
      <c r="G97" s="81">
        <v>0</v>
      </c>
      <c r="H97" s="83"/>
      <c r="I97" s="81">
        <v>0</v>
      </c>
      <c r="J97" s="83"/>
      <c r="K97" s="87">
        <f>+G97-I97</f>
        <v>0</v>
      </c>
      <c r="L97" s="88" t="str">
        <f t="shared" si="4"/>
        <v xml:space="preserve">  - </v>
      </c>
      <c r="M97" s="88">
        <v>0</v>
      </c>
      <c r="N97" s="6"/>
      <c r="O97" s="39"/>
    </row>
    <row r="98" spans="2:15" x14ac:dyDescent="0.25">
      <c r="B98" s="17"/>
      <c r="C98" s="23"/>
      <c r="D98" s="222" t="s">
        <v>58</v>
      </c>
      <c r="E98" s="222"/>
      <c r="F98" s="222"/>
      <c r="G98" s="79">
        <v>0</v>
      </c>
      <c r="H98" s="62">
        <f>+IF(G98=0,0,G98/G$97)</f>
        <v>0</v>
      </c>
      <c r="I98" s="79">
        <v>0</v>
      </c>
      <c r="J98" s="62">
        <f>+IF(I98=0,0,I98/I$97)</f>
        <v>0</v>
      </c>
      <c r="K98" s="52">
        <f t="shared" ref="K98:K102" si="8">+G98-I98</f>
        <v>0</v>
      </c>
      <c r="L98" s="91" t="str">
        <f t="shared" si="4"/>
        <v xml:space="preserve">  - </v>
      </c>
      <c r="M98" s="91">
        <v>0</v>
      </c>
      <c r="N98" s="6"/>
      <c r="O98" s="31"/>
    </row>
    <row r="99" spans="2:15" x14ac:dyDescent="0.25">
      <c r="B99" s="17"/>
      <c r="C99" s="23"/>
      <c r="D99" s="222" t="s">
        <v>59</v>
      </c>
      <c r="E99" s="222"/>
      <c r="F99" s="222"/>
      <c r="G99" s="79">
        <v>0</v>
      </c>
      <c r="H99" s="62">
        <f>+IF(G99=0,0,G99/G$97)</f>
        <v>0</v>
      </c>
      <c r="I99" s="79">
        <v>0</v>
      </c>
      <c r="J99" s="62">
        <f>+IF(I99=0,0,I99/I$97)</f>
        <v>0</v>
      </c>
      <c r="K99" s="52">
        <f t="shared" si="8"/>
        <v>0</v>
      </c>
      <c r="L99" s="91" t="str">
        <f t="shared" si="4"/>
        <v xml:space="preserve">  - </v>
      </c>
      <c r="M99" s="91">
        <v>0</v>
      </c>
      <c r="N99" s="6"/>
      <c r="O99" s="31"/>
    </row>
    <row r="100" spans="2:15" x14ac:dyDescent="0.25">
      <c r="B100" s="17"/>
      <c r="C100" s="23"/>
      <c r="D100" s="222" t="s">
        <v>60</v>
      </c>
      <c r="E100" s="222"/>
      <c r="F100" s="222"/>
      <c r="G100" s="79">
        <v>0</v>
      </c>
      <c r="H100" s="62">
        <f>+IF(G100=0,0,G100/G$97)</f>
        <v>0</v>
      </c>
      <c r="I100" s="79">
        <v>0</v>
      </c>
      <c r="J100" s="62">
        <f>+IF(I100=0,0,I100/I$97)</f>
        <v>0</v>
      </c>
      <c r="K100" s="52">
        <f t="shared" si="8"/>
        <v>0</v>
      </c>
      <c r="L100" s="91" t="str">
        <f t="shared" si="4"/>
        <v xml:space="preserve">  - </v>
      </c>
      <c r="M100" s="91">
        <v>0</v>
      </c>
      <c r="N100" s="6"/>
      <c r="O100" s="31"/>
    </row>
    <row r="101" spans="2:15" x14ac:dyDescent="0.25">
      <c r="B101" s="17"/>
      <c r="C101" s="23"/>
      <c r="D101" s="222" t="s">
        <v>61</v>
      </c>
      <c r="E101" s="222"/>
      <c r="F101" s="222"/>
      <c r="G101" s="79">
        <v>0</v>
      </c>
      <c r="H101" s="62">
        <f>+IF(G101=0,0,G101/G$97)</f>
        <v>0</v>
      </c>
      <c r="I101" s="79">
        <v>0</v>
      </c>
      <c r="J101" s="62">
        <f>+IF(I101=0,0,I101/I$97)</f>
        <v>0</v>
      </c>
      <c r="K101" s="52">
        <f t="shared" si="8"/>
        <v>0</v>
      </c>
      <c r="L101" s="91" t="str">
        <f t="shared" si="4"/>
        <v xml:space="preserve">  - </v>
      </c>
      <c r="M101" s="91">
        <v>0</v>
      </c>
      <c r="N101" s="6"/>
      <c r="O101" s="31"/>
    </row>
    <row r="102" spans="2:15" x14ac:dyDescent="0.25">
      <c r="B102" s="17"/>
      <c r="C102" s="23"/>
      <c r="D102" s="223" t="s">
        <v>63</v>
      </c>
      <c r="E102" s="223"/>
      <c r="F102" s="223"/>
      <c r="G102" s="82">
        <f>+G97+G79</f>
        <v>80397.65949999998</v>
      </c>
      <c r="H102" s="24"/>
      <c r="I102" s="82">
        <f>+I97+I79</f>
        <v>85854.434840000002</v>
      </c>
      <c r="J102" s="85"/>
      <c r="K102" s="92">
        <f t="shared" si="8"/>
        <v>-5456.775340000022</v>
      </c>
      <c r="L102" s="93">
        <f>+G102/I102-1</f>
        <v>-6.3558456242468697E-2</v>
      </c>
      <c r="M102" s="93">
        <v>-8.9089804016985075E-2</v>
      </c>
      <c r="N102" s="6"/>
      <c r="O102" s="31"/>
    </row>
    <row r="103" spans="2:15" x14ac:dyDescent="0.25">
      <c r="B103" s="17"/>
      <c r="C103" s="23"/>
      <c r="D103" s="180" t="s">
        <v>64</v>
      </c>
      <c r="E103" s="180"/>
      <c r="F103" s="180"/>
      <c r="G103" s="180"/>
      <c r="H103" s="180"/>
      <c r="I103" s="180"/>
      <c r="J103" s="180"/>
      <c r="K103" s="180"/>
      <c r="L103" s="180"/>
      <c r="M103" s="180"/>
      <c r="N103" s="6"/>
      <c r="O103" s="31"/>
    </row>
    <row r="104" spans="2:15" x14ac:dyDescent="0.25">
      <c r="B104" s="18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32"/>
    </row>
    <row r="107" spans="2:15" x14ac:dyDescent="0.25">
      <c r="B107" s="68" t="s">
        <v>82</v>
      </c>
      <c r="C107" s="96"/>
      <c r="D107" s="96"/>
      <c r="E107" s="96"/>
      <c r="F107" s="96"/>
      <c r="G107" s="97"/>
      <c r="H107" s="97"/>
      <c r="I107" s="97"/>
      <c r="J107" s="97"/>
      <c r="K107" s="97"/>
      <c r="L107" s="97"/>
      <c r="M107" s="97"/>
      <c r="N107" s="97"/>
      <c r="O107" s="30"/>
    </row>
    <row r="108" spans="2:15" x14ac:dyDescent="0.25">
      <c r="B108" s="118"/>
      <c r="C108" s="213" t="str">
        <f>+CONCATENATE("En el año ",F132," el número de contribuyentes activos ascendió a ",FIXED(H132,1)," creciendo  ",FIXED(I132*100,1),"% y una participación respecto al total a nivel nacional de  ",FIXED(J132*100,1),"%")</f>
        <v>En el año 2017 el número de contribuyentes activos ascendió a 77.6 creciendo  10.8% y una participación respecto al total a nivel nacional de  0.9%</v>
      </c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  <c r="O108" s="34"/>
    </row>
    <row r="109" spans="2:15" x14ac:dyDescent="0.25">
      <c r="B109" s="101"/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31"/>
    </row>
    <row r="110" spans="2:15" x14ac:dyDescent="0.25">
      <c r="B110" s="101"/>
      <c r="C110" s="100"/>
      <c r="D110" s="100"/>
      <c r="E110" s="100"/>
      <c r="F110" s="231" t="s">
        <v>77</v>
      </c>
      <c r="G110" s="231"/>
      <c r="H110" s="231"/>
      <c r="I110" s="231"/>
      <c r="J110" s="231"/>
      <c r="K110" s="100"/>
      <c r="L110" s="100"/>
      <c r="M110" s="100"/>
      <c r="N110" s="100"/>
      <c r="O110" s="31"/>
    </row>
    <row r="111" spans="2:15" x14ac:dyDescent="0.25">
      <c r="B111" s="101"/>
      <c r="C111" s="100"/>
      <c r="D111" s="100"/>
      <c r="E111" s="100"/>
      <c r="F111" s="181" t="s">
        <v>78</v>
      </c>
      <c r="G111" s="181"/>
      <c r="H111" s="181"/>
      <c r="I111" s="181"/>
      <c r="J111" s="181"/>
      <c r="K111" s="100"/>
      <c r="L111" s="100"/>
      <c r="M111" s="100"/>
      <c r="N111" s="100"/>
      <c r="O111" s="31"/>
    </row>
    <row r="112" spans="2:15" x14ac:dyDescent="0.25">
      <c r="B112" s="17"/>
      <c r="C112" s="6"/>
      <c r="D112" s="6"/>
      <c r="E112" s="6"/>
      <c r="F112" s="86" t="s">
        <v>75</v>
      </c>
      <c r="G112" s="86" t="s">
        <v>76</v>
      </c>
      <c r="H112" s="86" t="s">
        <v>1</v>
      </c>
      <c r="I112" s="86" t="s">
        <v>79</v>
      </c>
      <c r="J112" s="86" t="s">
        <v>80</v>
      </c>
      <c r="K112" s="6"/>
      <c r="L112" s="6"/>
      <c r="M112" s="6"/>
      <c r="N112" s="6"/>
      <c r="O112" s="31"/>
    </row>
    <row r="113" spans="2:15" x14ac:dyDescent="0.25">
      <c r="B113" s="17"/>
      <c r="C113" s="6"/>
      <c r="D113" s="6"/>
      <c r="E113" s="6"/>
      <c r="F113" s="138">
        <v>1998</v>
      </c>
      <c r="G113" s="79">
        <v>1907.1309999999996</v>
      </c>
      <c r="H113" s="79">
        <v>11.044</v>
      </c>
      <c r="I113" s="62"/>
      <c r="J113" s="62"/>
      <c r="K113" s="6"/>
      <c r="L113" s="6"/>
      <c r="M113" s="6"/>
      <c r="N113" s="6"/>
      <c r="O113" s="31"/>
    </row>
    <row r="114" spans="2:15" x14ac:dyDescent="0.25">
      <c r="B114" s="17"/>
      <c r="C114" s="6"/>
      <c r="D114" s="6"/>
      <c r="E114" s="6"/>
      <c r="F114" s="138">
        <v>1999</v>
      </c>
      <c r="G114" s="79">
        <v>1777.9380000000001</v>
      </c>
      <c r="H114" s="79">
        <v>9.3640000000000008</v>
      </c>
      <c r="I114" s="62">
        <f>+H114/H113-1</f>
        <v>-0.15211879753712421</v>
      </c>
      <c r="J114" s="62">
        <f>+H114/G114</f>
        <v>5.2667753318732151E-3</v>
      </c>
      <c r="K114" s="6"/>
      <c r="L114" s="6"/>
      <c r="M114" s="6"/>
      <c r="N114" s="6"/>
      <c r="O114" s="31"/>
    </row>
    <row r="115" spans="2:15" x14ac:dyDescent="0.25">
      <c r="B115" s="17"/>
      <c r="C115" s="6"/>
      <c r="D115" s="6"/>
      <c r="E115" s="6"/>
      <c r="F115" s="138">
        <v>2000</v>
      </c>
      <c r="G115" s="79">
        <v>1971.741</v>
      </c>
      <c r="H115" s="79">
        <v>11.337999999999999</v>
      </c>
      <c r="I115" s="62">
        <f t="shared" ref="I115:I132" si="9">+H115/H114-1</f>
        <v>0.21080734728748385</v>
      </c>
      <c r="J115" s="62">
        <f t="shared" ref="J115:J132" si="10">+H115/G115</f>
        <v>5.7502481309664906E-3</v>
      </c>
      <c r="K115" s="6"/>
      <c r="L115" s="6"/>
      <c r="M115" s="6"/>
      <c r="N115" s="6"/>
      <c r="O115" s="31"/>
    </row>
    <row r="116" spans="2:15" x14ac:dyDescent="0.25">
      <c r="B116" s="17"/>
      <c r="C116" s="6"/>
      <c r="D116" s="6"/>
      <c r="E116" s="6"/>
      <c r="F116" s="138">
        <v>2001</v>
      </c>
      <c r="G116" s="79">
        <v>2181.5149999999999</v>
      </c>
      <c r="H116" s="79">
        <v>12.936999999999999</v>
      </c>
      <c r="I116" s="62">
        <f t="shared" si="9"/>
        <v>0.14103016405009705</v>
      </c>
      <c r="J116" s="62">
        <f t="shared" si="10"/>
        <v>5.9302823954912069E-3</v>
      </c>
      <c r="K116" s="6"/>
      <c r="L116" s="6"/>
      <c r="M116" s="6"/>
      <c r="N116" s="6"/>
      <c r="O116" s="31"/>
    </row>
    <row r="117" spans="2:15" x14ac:dyDescent="0.25">
      <c r="B117" s="17"/>
      <c r="C117" s="6"/>
      <c r="D117" s="6"/>
      <c r="E117" s="6"/>
      <c r="F117" s="138">
        <v>2002</v>
      </c>
      <c r="G117" s="79">
        <v>2421.1780000000003</v>
      </c>
      <c r="H117" s="79">
        <v>14.845000000000001</v>
      </c>
      <c r="I117" s="62">
        <f t="shared" si="9"/>
        <v>0.14748396073278203</v>
      </c>
      <c r="J117" s="62">
        <f t="shared" si="10"/>
        <v>6.1313129394038766E-3</v>
      </c>
      <c r="K117" s="6"/>
      <c r="L117" s="6"/>
      <c r="M117" s="6"/>
      <c r="N117" s="6"/>
      <c r="O117" s="31"/>
    </row>
    <row r="118" spans="2:15" x14ac:dyDescent="0.25">
      <c r="B118" s="17"/>
      <c r="C118" s="6"/>
      <c r="D118" s="6"/>
      <c r="E118" s="6"/>
      <c r="F118" s="138">
        <v>2003</v>
      </c>
      <c r="G118" s="79">
        <v>2675.5149999999999</v>
      </c>
      <c r="H118" s="79">
        <v>17.158000000000001</v>
      </c>
      <c r="I118" s="62">
        <f t="shared" si="9"/>
        <v>0.15581003704951168</v>
      </c>
      <c r="J118" s="62">
        <f t="shared" si="10"/>
        <v>6.4129709607309258E-3</v>
      </c>
      <c r="K118" s="6"/>
      <c r="L118" s="6"/>
      <c r="M118" s="6"/>
      <c r="N118" s="6"/>
      <c r="O118" s="31"/>
    </row>
    <row r="119" spans="2:15" x14ac:dyDescent="0.25">
      <c r="B119" s="17"/>
      <c r="C119" s="6"/>
      <c r="D119" s="6"/>
      <c r="E119" s="6"/>
      <c r="F119" s="138">
        <v>2004</v>
      </c>
      <c r="G119" s="79">
        <v>2917.98</v>
      </c>
      <c r="H119" s="79">
        <v>19.154</v>
      </c>
      <c r="I119" s="62">
        <f t="shared" si="9"/>
        <v>0.11633057465905106</v>
      </c>
      <c r="J119" s="62">
        <f t="shared" si="10"/>
        <v>6.5641299803288573E-3</v>
      </c>
      <c r="K119" s="6"/>
      <c r="L119" s="6"/>
      <c r="M119" s="6"/>
      <c r="N119" s="6"/>
      <c r="O119" s="31"/>
    </row>
    <row r="120" spans="2:15" x14ac:dyDescent="0.25">
      <c r="B120" s="17"/>
      <c r="C120" s="6"/>
      <c r="D120" s="6"/>
      <c r="E120" s="6"/>
      <c r="F120" s="138">
        <v>2005</v>
      </c>
      <c r="G120" s="79">
        <v>3283.3780000000006</v>
      </c>
      <c r="H120" s="79">
        <v>21.504000000000001</v>
      </c>
      <c r="I120" s="62">
        <f t="shared" si="9"/>
        <v>0.12268977759214783</v>
      </c>
      <c r="J120" s="62">
        <f t="shared" si="10"/>
        <v>6.5493525265747643E-3</v>
      </c>
      <c r="K120" s="6"/>
      <c r="L120" s="6"/>
      <c r="M120" s="6"/>
      <c r="N120" s="6"/>
      <c r="O120" s="31"/>
    </row>
    <row r="121" spans="2:15" x14ac:dyDescent="0.25">
      <c r="B121" s="17"/>
      <c r="C121" s="6"/>
      <c r="D121" s="6"/>
      <c r="E121" s="6"/>
      <c r="F121" s="138">
        <v>2006</v>
      </c>
      <c r="G121" s="79">
        <v>3482.0789999999997</v>
      </c>
      <c r="H121" s="79">
        <v>22.443999999999999</v>
      </c>
      <c r="I121" s="62">
        <f t="shared" si="9"/>
        <v>4.371279761904745E-2</v>
      </c>
      <c r="J121" s="62">
        <f t="shared" si="10"/>
        <v>6.4455746121785291E-3</v>
      </c>
      <c r="K121" s="6"/>
      <c r="L121" s="6"/>
      <c r="M121" s="6"/>
      <c r="N121" s="6"/>
      <c r="O121" s="31"/>
    </row>
    <row r="122" spans="2:15" x14ac:dyDescent="0.25">
      <c r="B122" s="17"/>
      <c r="C122" s="6"/>
      <c r="D122" s="6"/>
      <c r="E122" s="6"/>
      <c r="F122" s="138">
        <v>2007</v>
      </c>
      <c r="G122" s="79">
        <v>3898.12</v>
      </c>
      <c r="H122" s="79">
        <v>26.036000000000001</v>
      </c>
      <c r="I122" s="62">
        <f t="shared" si="9"/>
        <v>0.16004277312422044</v>
      </c>
      <c r="J122" s="62">
        <f t="shared" si="10"/>
        <v>6.6791171128646638E-3</v>
      </c>
      <c r="K122" s="6"/>
      <c r="L122" s="6"/>
      <c r="M122" s="6"/>
      <c r="N122" s="6"/>
      <c r="O122" s="31"/>
    </row>
    <row r="123" spans="2:15" x14ac:dyDescent="0.25">
      <c r="B123" s="17"/>
      <c r="C123" s="6"/>
      <c r="D123" s="6"/>
      <c r="E123" s="6"/>
      <c r="F123" s="138">
        <v>2008</v>
      </c>
      <c r="G123" s="79">
        <v>4309.1000000000004</v>
      </c>
      <c r="H123" s="79">
        <v>29.957999999999998</v>
      </c>
      <c r="I123" s="62">
        <f t="shared" si="9"/>
        <v>0.15063757873713302</v>
      </c>
      <c r="J123" s="62">
        <f t="shared" si="10"/>
        <v>6.9522638137894215E-3</v>
      </c>
      <c r="K123" s="6"/>
      <c r="L123" s="6"/>
      <c r="M123" s="6"/>
      <c r="N123" s="6"/>
      <c r="O123" s="31"/>
    </row>
    <row r="124" spans="2:15" x14ac:dyDescent="0.25">
      <c r="B124" s="17"/>
      <c r="C124" s="6"/>
      <c r="D124" s="6"/>
      <c r="E124" s="6"/>
      <c r="F124" s="138">
        <v>2009</v>
      </c>
      <c r="G124" s="79">
        <v>4689.0369999999994</v>
      </c>
      <c r="H124" s="79">
        <v>33.450000000000003</v>
      </c>
      <c r="I124" s="62">
        <f t="shared" si="9"/>
        <v>0.11656318846384961</v>
      </c>
      <c r="J124" s="62">
        <f t="shared" si="10"/>
        <v>7.1336609201420268E-3</v>
      </c>
      <c r="K124" s="6"/>
      <c r="L124" s="6"/>
      <c r="M124" s="6"/>
      <c r="N124" s="6"/>
      <c r="O124" s="31"/>
    </row>
    <row r="125" spans="2:15" x14ac:dyDescent="0.25">
      <c r="B125" s="17"/>
      <c r="C125" s="6"/>
      <c r="D125" s="6"/>
      <c r="E125" s="6"/>
      <c r="F125" s="138">
        <v>2010</v>
      </c>
      <c r="G125" s="79">
        <v>5116.8109999999988</v>
      </c>
      <c r="H125" s="79">
        <v>35.593000000000004</v>
      </c>
      <c r="I125" s="62">
        <f t="shared" si="9"/>
        <v>6.4065769805680128E-2</v>
      </c>
      <c r="J125" s="62">
        <f t="shared" si="10"/>
        <v>6.9560904242896623E-3</v>
      </c>
      <c r="K125" s="6"/>
      <c r="L125" s="6"/>
      <c r="M125" s="6"/>
      <c r="N125" s="6"/>
      <c r="O125" s="31"/>
    </row>
    <row r="126" spans="2:15" x14ac:dyDescent="0.25">
      <c r="B126" s="17"/>
      <c r="C126" s="6"/>
      <c r="D126" s="6"/>
      <c r="E126" s="6"/>
      <c r="F126" s="138">
        <v>2011</v>
      </c>
      <c r="G126" s="79">
        <v>5623.4490000000005</v>
      </c>
      <c r="H126" s="79">
        <v>41.39</v>
      </c>
      <c r="I126" s="62">
        <f t="shared" si="9"/>
        <v>0.1628691034754024</v>
      </c>
      <c r="J126" s="62">
        <f t="shared" si="10"/>
        <v>7.3602516889545895E-3</v>
      </c>
      <c r="K126" s="6"/>
      <c r="L126" s="6"/>
      <c r="M126" s="6"/>
      <c r="N126" s="6"/>
      <c r="O126" s="31"/>
    </row>
    <row r="127" spans="2:15" x14ac:dyDescent="0.25">
      <c r="B127" s="17"/>
      <c r="C127" s="6"/>
      <c r="D127" s="6"/>
      <c r="E127" s="6"/>
      <c r="F127" s="138">
        <v>2012</v>
      </c>
      <c r="G127" s="79">
        <v>6167.0460000000003</v>
      </c>
      <c r="H127" s="79">
        <v>47.481000000000002</v>
      </c>
      <c r="I127" s="62">
        <f t="shared" si="9"/>
        <v>0.14716115003624064</v>
      </c>
      <c r="J127" s="62">
        <f t="shared" si="10"/>
        <v>7.699148019975852E-3</v>
      </c>
      <c r="K127" s="6"/>
      <c r="L127" s="6"/>
      <c r="M127" s="6"/>
      <c r="N127" s="6"/>
      <c r="O127" s="31"/>
    </row>
    <row r="128" spans="2:15" x14ac:dyDescent="0.25">
      <c r="B128" s="17"/>
      <c r="C128" s="6"/>
      <c r="D128" s="6"/>
      <c r="E128" s="6"/>
      <c r="F128" s="138">
        <v>2013</v>
      </c>
      <c r="G128" s="79">
        <v>6651.9989999999989</v>
      </c>
      <c r="H128" s="79">
        <v>52.962000000000003</v>
      </c>
      <c r="I128" s="62">
        <f t="shared" si="9"/>
        <v>0.11543564794338801</v>
      </c>
      <c r="J128" s="62">
        <f t="shared" si="10"/>
        <v>7.96181719209519E-3</v>
      </c>
      <c r="K128" s="6"/>
      <c r="L128" s="6"/>
      <c r="M128" s="6"/>
      <c r="N128" s="6"/>
      <c r="O128" s="31"/>
    </row>
    <row r="129" spans="2:15" x14ac:dyDescent="0.25">
      <c r="B129" s="17"/>
      <c r="C129" s="6"/>
      <c r="D129" s="6"/>
      <c r="E129" s="6"/>
      <c r="F129" s="138">
        <v>2014</v>
      </c>
      <c r="G129" s="79">
        <v>7112.3010000000004</v>
      </c>
      <c r="H129" s="79">
        <v>58.692</v>
      </c>
      <c r="I129" s="62">
        <f t="shared" si="9"/>
        <v>0.10819077829387092</v>
      </c>
      <c r="J129" s="62">
        <f t="shared" si="10"/>
        <v>8.2521816779126747E-3</v>
      </c>
      <c r="K129" s="6"/>
      <c r="L129" s="6"/>
      <c r="M129" s="6"/>
      <c r="N129" s="6"/>
      <c r="O129" s="31"/>
    </row>
    <row r="130" spans="2:15" x14ac:dyDescent="0.25">
      <c r="B130" s="17"/>
      <c r="C130" s="6"/>
      <c r="D130" s="6"/>
      <c r="E130" s="6"/>
      <c r="F130" s="138">
        <v>2015</v>
      </c>
      <c r="G130" s="79">
        <v>7670.4990000000007</v>
      </c>
      <c r="H130" s="79">
        <v>64.025999999999996</v>
      </c>
      <c r="I130" s="62">
        <f t="shared" si="9"/>
        <v>9.0881210386424049E-2</v>
      </c>
      <c r="J130" s="62">
        <f t="shared" si="10"/>
        <v>8.3470449575705555E-3</v>
      </c>
      <c r="K130" s="6"/>
      <c r="L130" s="6"/>
      <c r="M130" s="6"/>
      <c r="N130" s="6"/>
      <c r="O130" s="31"/>
    </row>
    <row r="131" spans="2:15" x14ac:dyDescent="0.25">
      <c r="B131" s="17"/>
      <c r="C131" s="6"/>
      <c r="D131" s="6"/>
      <c r="E131" s="6"/>
      <c r="F131" s="138">
        <v>2016</v>
      </c>
      <c r="G131" s="79">
        <v>8231.9619999999995</v>
      </c>
      <c r="H131" s="79">
        <v>70</v>
      </c>
      <c r="I131" s="62">
        <f t="shared" si="9"/>
        <v>9.3305844500671586E-2</v>
      </c>
      <c r="J131" s="62">
        <f t="shared" si="10"/>
        <v>8.5034406135499653E-3</v>
      </c>
      <c r="K131" s="6"/>
      <c r="L131" s="6"/>
      <c r="M131" s="6"/>
      <c r="N131" s="6"/>
      <c r="O131" s="31"/>
    </row>
    <row r="132" spans="2:15" x14ac:dyDescent="0.25">
      <c r="B132" s="17"/>
      <c r="C132" s="6"/>
      <c r="D132" s="6"/>
      <c r="E132" s="6"/>
      <c r="F132" s="138">
        <v>2017</v>
      </c>
      <c r="G132" s="79">
        <v>8841.7419999999984</v>
      </c>
      <c r="H132" s="79">
        <v>77.569999999999993</v>
      </c>
      <c r="I132" s="62">
        <f t="shared" si="9"/>
        <v>0.1081428571428571</v>
      </c>
      <c r="J132" s="62">
        <f t="shared" si="10"/>
        <v>8.7731580496241586E-3</v>
      </c>
      <c r="K132" s="139">
        <f>+H132/Centro!F153</f>
        <v>6.4050004747808781E-2</v>
      </c>
      <c r="L132" s="6"/>
      <c r="M132" s="6"/>
      <c r="N132" s="6"/>
      <c r="O132" s="31"/>
    </row>
    <row r="133" spans="2:15" x14ac:dyDescent="0.25">
      <c r="B133" s="17"/>
      <c r="C133" s="6"/>
      <c r="D133" s="6"/>
      <c r="E133" s="6"/>
      <c r="F133" s="177" t="s">
        <v>81</v>
      </c>
      <c r="G133" s="177"/>
      <c r="H133" s="177"/>
      <c r="I133" s="177"/>
      <c r="J133" s="177"/>
      <c r="K133" s="6"/>
      <c r="L133" s="6"/>
      <c r="M133" s="6"/>
      <c r="N133" s="6"/>
      <c r="O133" s="31"/>
    </row>
    <row r="134" spans="2:15" x14ac:dyDescent="0.25">
      <c r="B134" s="17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31"/>
    </row>
    <row r="135" spans="2:15" x14ac:dyDescent="0.25">
      <c r="B135" s="18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32"/>
    </row>
  </sheetData>
  <mergeCells count="62">
    <mergeCell ref="C108:N109"/>
    <mergeCell ref="F110:J110"/>
    <mergeCell ref="F111:J111"/>
    <mergeCell ref="F133:J133"/>
    <mergeCell ref="D99:F99"/>
    <mergeCell ref="D100:F100"/>
    <mergeCell ref="D101:F101"/>
    <mergeCell ref="D102:F102"/>
    <mergeCell ref="D103:M103"/>
    <mergeCell ref="D94:F94"/>
    <mergeCell ref="D95:F95"/>
    <mergeCell ref="D96:F96"/>
    <mergeCell ref="D97:F97"/>
    <mergeCell ref="D98:F98"/>
    <mergeCell ref="D89:F89"/>
    <mergeCell ref="D90:F90"/>
    <mergeCell ref="D91:F91"/>
    <mergeCell ref="D92:F92"/>
    <mergeCell ref="D93:F93"/>
    <mergeCell ref="D84:F84"/>
    <mergeCell ref="D85:F85"/>
    <mergeCell ref="D86:F86"/>
    <mergeCell ref="D87:F87"/>
    <mergeCell ref="D88:F88"/>
    <mergeCell ref="D79:F79"/>
    <mergeCell ref="D80:F80"/>
    <mergeCell ref="D81:F81"/>
    <mergeCell ref="D82:F82"/>
    <mergeCell ref="D83:F83"/>
    <mergeCell ref="C73:N75"/>
    <mergeCell ref="D76:M76"/>
    <mergeCell ref="D77:F78"/>
    <mergeCell ref="G77:H77"/>
    <mergeCell ref="I77:J77"/>
    <mergeCell ref="K77:L77"/>
    <mergeCell ref="C45:N45"/>
    <mergeCell ref="C55:N55"/>
    <mergeCell ref="C57:N57"/>
    <mergeCell ref="C58:N58"/>
    <mergeCell ref="C68:N68"/>
    <mergeCell ref="D24:M24"/>
    <mergeCell ref="C30:N30"/>
    <mergeCell ref="C31:N31"/>
    <mergeCell ref="C41:N41"/>
    <mergeCell ref="C44:N44"/>
    <mergeCell ref="D18:F18"/>
    <mergeCell ref="D19:F19"/>
    <mergeCell ref="D20:F20"/>
    <mergeCell ref="D21:F21"/>
    <mergeCell ref="D22:F22"/>
    <mergeCell ref="D13:F13"/>
    <mergeCell ref="D14:F14"/>
    <mergeCell ref="D15:F15"/>
    <mergeCell ref="D16:F16"/>
    <mergeCell ref="D17:F17"/>
    <mergeCell ref="B1:O2"/>
    <mergeCell ref="C7:N9"/>
    <mergeCell ref="D10:M10"/>
    <mergeCell ref="D11:F12"/>
    <mergeCell ref="G11:H11"/>
    <mergeCell ref="I11:J11"/>
    <mergeCell ref="K11:L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P135"/>
  <sheetViews>
    <sheetView zoomScaleNormal="100" workbookViewId="0">
      <selection activeCell="B1" sqref="B1:O2"/>
    </sheetView>
  </sheetViews>
  <sheetFormatPr baseColWidth="10" defaultColWidth="0" defaultRowHeight="15" x14ac:dyDescent="0.25"/>
  <cols>
    <col min="1" max="1" width="11.7109375" style="1" customWidth="1"/>
    <col min="2" max="15" width="11.7109375" style="5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234" t="s">
        <v>120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</row>
    <row r="2" spans="2:15" ht="15" customHeight="1" x14ac:dyDescent="0.25"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</row>
    <row r="3" spans="2:15" x14ac:dyDescent="0.25">
      <c r="B3" s="69" t="str">
        <f>+B6</f>
        <v>1. Recaudación Tributos Internos (Soles)</v>
      </c>
      <c r="C3" s="70"/>
      <c r="D3" s="70"/>
      <c r="E3" s="70"/>
      <c r="F3" s="70"/>
      <c r="G3" s="70"/>
      <c r="H3" s="70"/>
      <c r="I3" s="69"/>
      <c r="J3" s="69" t="str">
        <f>+B72</f>
        <v>3. Recaudación Tributos Internos - Detalle de cargas Tributarias</v>
      </c>
      <c r="K3" s="70"/>
      <c r="L3" s="70"/>
      <c r="M3" s="42"/>
      <c r="N3" s="42"/>
      <c r="O3" s="42"/>
    </row>
    <row r="4" spans="2:15" x14ac:dyDescent="0.25">
      <c r="B4" s="69" t="str">
        <f>+B28</f>
        <v>2. Ingresos Tributarios recaudados por la SUNAT  2007-2017, en soles</v>
      </c>
      <c r="C4" s="69"/>
      <c r="D4" s="69"/>
      <c r="E4" s="69"/>
      <c r="F4" s="69"/>
      <c r="G4" s="69"/>
      <c r="H4" s="71"/>
      <c r="I4" s="69"/>
      <c r="J4" s="69" t="str">
        <f>+B107</f>
        <v>4. Número de contribuyentes activos por región</v>
      </c>
      <c r="K4" s="71"/>
      <c r="L4" s="71"/>
      <c r="M4" s="48"/>
      <c r="N4" s="48"/>
      <c r="O4" s="48"/>
    </row>
    <row r="5" spans="2:15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5" x14ac:dyDescent="0.25">
      <c r="B6" s="68" t="s">
        <v>51</v>
      </c>
      <c r="C6" s="96"/>
      <c r="D6" s="96"/>
      <c r="E6" s="96"/>
      <c r="F6" s="96"/>
      <c r="G6" s="97"/>
      <c r="H6" s="97"/>
      <c r="I6" s="97"/>
      <c r="J6" s="97"/>
      <c r="K6" s="97"/>
      <c r="L6" s="97"/>
      <c r="M6" s="97"/>
      <c r="N6" s="97"/>
      <c r="O6" s="30"/>
    </row>
    <row r="7" spans="2:15" ht="15" customHeight="1" x14ac:dyDescent="0.25">
      <c r="B7" s="118"/>
      <c r="C7" s="213" t="str">
        <f>+CONCATENATE("Durante el 2017  en la región se recaudaron S/ ", FIXED(G13/1000,1)," millones por tributos internos,  ", +IF(L13&gt;0, "Un aumento en", "Una reducción de")," ",FIXED(100*L13,1),"% respecto del 2016. Mientras que en terminos reales (quitando la inflación del periodo) la recaudación habría ", IF(LM13&gt;0,"crecido","disminuido")," en ", FIXED(100*M13,1),"%  Es así que se recaudaron en el 2017:  S/ ",FIXED(G14/1000,1)," millones por Impuesto a la Renta, S/ ", FIXED(G17/1000,1)," millones por Impuesto a la producción y el Consumo y solo S/ ",FIXED(G20/1000,1)," millones por otros conceptos.")</f>
        <v>Durante el 2017  en la región se recaudaron S/ 122.1 millones por tributos internos,  Una reducción de -0.6% respecto del 2016. Mientras que en terminos reales (quitando la inflación del periodo) la recaudación habría disminuido en -3.3%  Es así que se recaudaron en el 2017:  S/ 55.9 millones por Impuesto a la Renta, S/ 46.4 millones por Impuesto a la producción y el Consumo y solo S/ 19.8 millones por otros conceptos.</v>
      </c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34"/>
    </row>
    <row r="8" spans="2:15" x14ac:dyDescent="0.25">
      <c r="B8" s="101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34"/>
    </row>
    <row r="9" spans="2:15" ht="15" customHeight="1" x14ac:dyDescent="0.25">
      <c r="B9" s="101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31"/>
    </row>
    <row r="10" spans="2:15" x14ac:dyDescent="0.25">
      <c r="B10" s="101"/>
      <c r="C10" s="100"/>
      <c r="D10" s="199" t="s">
        <v>52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00"/>
      <c r="O10" s="31"/>
    </row>
    <row r="11" spans="2:15" ht="15" customHeight="1" x14ac:dyDescent="0.25">
      <c r="B11" s="17"/>
      <c r="C11" s="6"/>
      <c r="D11" s="206" t="s">
        <v>10</v>
      </c>
      <c r="E11" s="207"/>
      <c r="F11" s="208"/>
      <c r="G11" s="197">
        <v>2017</v>
      </c>
      <c r="H11" s="197"/>
      <c r="I11" s="197">
        <v>2016</v>
      </c>
      <c r="J11" s="197"/>
      <c r="K11" s="198" t="s">
        <v>53</v>
      </c>
      <c r="L11" s="198"/>
      <c r="M11" s="40" t="s">
        <v>54</v>
      </c>
      <c r="N11" s="6"/>
      <c r="O11" s="31"/>
    </row>
    <row r="12" spans="2:15" ht="15" customHeight="1" thickBot="1" x14ac:dyDescent="0.3">
      <c r="B12" s="17"/>
      <c r="C12" s="6"/>
      <c r="D12" s="209"/>
      <c r="E12" s="210"/>
      <c r="F12" s="211"/>
      <c r="G12" s="29" t="s">
        <v>50</v>
      </c>
      <c r="H12" s="29" t="s">
        <v>6</v>
      </c>
      <c r="I12" s="29" t="s">
        <v>50</v>
      </c>
      <c r="J12" s="29" t="s">
        <v>6</v>
      </c>
      <c r="K12" s="29" t="s">
        <v>50</v>
      </c>
      <c r="L12" s="29" t="s">
        <v>7</v>
      </c>
      <c r="M12" s="29" t="s">
        <v>55</v>
      </c>
      <c r="N12" s="6"/>
      <c r="O12" s="31"/>
    </row>
    <row r="13" spans="2:15" ht="15.75" customHeight="1" thickTop="1" x14ac:dyDescent="0.25">
      <c r="B13" s="17"/>
      <c r="C13" s="6"/>
      <c r="D13" s="201" t="s">
        <v>47</v>
      </c>
      <c r="E13" s="202"/>
      <c r="F13" s="203"/>
      <c r="G13" s="54">
        <f>+G14+G17+G20</f>
        <v>122129.65381999999</v>
      </c>
      <c r="H13" s="115"/>
      <c r="I13" s="54">
        <f>+I14+I17+I20</f>
        <v>122901.15611999999</v>
      </c>
      <c r="J13" s="115"/>
      <c r="K13" s="54">
        <f>+G13-I13</f>
        <v>-771.50229999999283</v>
      </c>
      <c r="L13" s="59">
        <f>+IF(I13=0,"  - ",G13/I13-1)</f>
        <v>-6.2774210134093344E-3</v>
      </c>
      <c r="M13" s="59">
        <v>-3.3370491504166266E-2</v>
      </c>
      <c r="N13" s="6"/>
      <c r="O13" s="31"/>
    </row>
    <row r="14" spans="2:15" x14ac:dyDescent="0.25">
      <c r="B14" s="17"/>
      <c r="C14" s="6"/>
      <c r="D14" s="204" t="s">
        <v>11</v>
      </c>
      <c r="E14" s="204"/>
      <c r="F14" s="204"/>
      <c r="G14" s="51">
        <v>55934.275710000002</v>
      </c>
      <c r="H14" s="56">
        <f t="shared" ref="H14:H20" si="0">+G14/G$13</f>
        <v>0.45799094618280323</v>
      </c>
      <c r="I14" s="51">
        <v>58538.233589999989</v>
      </c>
      <c r="J14" s="56">
        <f t="shared" ref="J14:J20" si="1">+I14/I$13</f>
        <v>0.47630335985483807</v>
      </c>
      <c r="K14" s="60">
        <f>+G14-I14</f>
        <v>-2603.9578799999872</v>
      </c>
      <c r="L14" s="61">
        <f t="shared" ref="L14:L22" si="2">+IF(I14=0,"  - ",G14/I14-1)</f>
        <v>-4.4483027934153707E-2</v>
      </c>
      <c r="M14" s="61">
        <v>-7.0534452372647771E-2</v>
      </c>
      <c r="N14" s="6"/>
      <c r="O14" s="31"/>
    </row>
    <row r="15" spans="2:15" x14ac:dyDescent="0.25">
      <c r="B15" s="17"/>
      <c r="C15" s="6"/>
      <c r="D15" s="205" t="s">
        <v>12</v>
      </c>
      <c r="E15" s="205"/>
      <c r="F15" s="205"/>
      <c r="G15" s="52">
        <v>19570.81537</v>
      </c>
      <c r="H15" s="57">
        <f t="shared" si="0"/>
        <v>0.1602462199626335</v>
      </c>
      <c r="I15" s="52">
        <v>33142.406349999997</v>
      </c>
      <c r="J15" s="57">
        <f t="shared" si="1"/>
        <v>0.26966716503171007</v>
      </c>
      <c r="K15" s="52">
        <f t="shared" ref="K15:K22" si="3">+G15-I15</f>
        <v>-13571.590979999997</v>
      </c>
      <c r="L15" s="62">
        <f t="shared" si="2"/>
        <v>-0.40949322860498927</v>
      </c>
      <c r="M15" s="62">
        <v>-0.42559293482177862</v>
      </c>
      <c r="N15" s="6"/>
      <c r="O15" s="31"/>
    </row>
    <row r="16" spans="2:15" x14ac:dyDescent="0.25">
      <c r="B16" s="17"/>
      <c r="C16" s="6"/>
      <c r="D16" s="205" t="s">
        <v>13</v>
      </c>
      <c r="E16" s="205"/>
      <c r="F16" s="205"/>
      <c r="G16" s="52">
        <v>10301.861670000002</v>
      </c>
      <c r="H16" s="57">
        <f t="shared" si="0"/>
        <v>8.435184533629593E-2</v>
      </c>
      <c r="I16" s="52">
        <v>9937.2471400000013</v>
      </c>
      <c r="J16" s="57">
        <f t="shared" si="1"/>
        <v>8.0855603427337414E-2</v>
      </c>
      <c r="K16" s="52">
        <f t="shared" si="3"/>
        <v>364.61453000000074</v>
      </c>
      <c r="L16" s="62">
        <f t="shared" si="2"/>
        <v>3.6691703936025943E-2</v>
      </c>
      <c r="M16" s="62">
        <v>8.4271137919986749E-3</v>
      </c>
      <c r="N16" s="6"/>
      <c r="O16" s="31"/>
    </row>
    <row r="17" spans="2:15" x14ac:dyDescent="0.25">
      <c r="B17" s="17"/>
      <c r="C17" s="6"/>
      <c r="D17" s="204" t="s">
        <v>14</v>
      </c>
      <c r="E17" s="204"/>
      <c r="F17" s="204"/>
      <c r="G17" s="51">
        <v>46351.882429999991</v>
      </c>
      <c r="H17" s="56">
        <f t="shared" si="0"/>
        <v>0.37953012213000631</v>
      </c>
      <c r="I17" s="51">
        <v>44131.295510000004</v>
      </c>
      <c r="J17" s="56">
        <f t="shared" si="1"/>
        <v>0.35907957990981354</v>
      </c>
      <c r="K17" s="60">
        <f t="shared" si="3"/>
        <v>2220.586919999987</v>
      </c>
      <c r="L17" s="61">
        <f t="shared" si="2"/>
        <v>5.0317736978666483E-2</v>
      </c>
      <c r="M17" s="61">
        <v>2.168164367919112E-2</v>
      </c>
      <c r="N17" s="6"/>
      <c r="O17" s="31"/>
    </row>
    <row r="18" spans="2:15" x14ac:dyDescent="0.25">
      <c r="B18" s="17"/>
      <c r="C18" s="6"/>
      <c r="D18" s="205" t="s">
        <v>15</v>
      </c>
      <c r="E18" s="205"/>
      <c r="F18" s="205"/>
      <c r="G18" s="53">
        <v>46339.917429999994</v>
      </c>
      <c r="H18" s="58">
        <f t="shared" si="0"/>
        <v>0.3794321524754159</v>
      </c>
      <c r="I18" s="53">
        <v>44115.949540000001</v>
      </c>
      <c r="J18" s="58">
        <f t="shared" si="1"/>
        <v>0.3589547155840051</v>
      </c>
      <c r="K18" s="63">
        <f t="shared" si="3"/>
        <v>2223.9678899999926</v>
      </c>
      <c r="L18" s="64">
        <f t="shared" si="2"/>
        <v>5.0411878542555577E-2</v>
      </c>
      <c r="M18" s="64">
        <v>2.1773218546820683E-2</v>
      </c>
      <c r="N18" s="6"/>
      <c r="O18" s="31"/>
    </row>
    <row r="19" spans="2:15" x14ac:dyDescent="0.25">
      <c r="B19" s="17"/>
      <c r="C19" s="6"/>
      <c r="D19" s="205" t="s">
        <v>16</v>
      </c>
      <c r="E19" s="205"/>
      <c r="F19" s="205"/>
      <c r="G19" s="53">
        <v>11.965</v>
      </c>
      <c r="H19" s="58">
        <f t="shared" si="0"/>
        <v>9.7969654590477576E-5</v>
      </c>
      <c r="I19" s="53">
        <v>15.345969999999999</v>
      </c>
      <c r="J19" s="58">
        <f t="shared" si="1"/>
        <v>1.2486432580842676E-4</v>
      </c>
      <c r="K19" s="63">
        <f t="shared" si="3"/>
        <v>-3.3809699999999996</v>
      </c>
      <c r="L19" s="64">
        <f t="shared" si="2"/>
        <v>-0.22031647396678089</v>
      </c>
      <c r="M19" s="64">
        <v>-0.24157393674159511</v>
      </c>
      <c r="N19" s="6"/>
      <c r="O19" s="31"/>
    </row>
    <row r="20" spans="2:15" x14ac:dyDescent="0.25">
      <c r="B20" s="17"/>
      <c r="C20" s="6"/>
      <c r="D20" s="204" t="s">
        <v>17</v>
      </c>
      <c r="E20" s="204"/>
      <c r="F20" s="204"/>
      <c r="G20" s="51">
        <v>19843.495680000004</v>
      </c>
      <c r="H20" s="56">
        <f t="shared" si="0"/>
        <v>0.16247893168719049</v>
      </c>
      <c r="I20" s="51">
        <v>20231.62702</v>
      </c>
      <c r="J20" s="56">
        <f t="shared" si="1"/>
        <v>0.16461706023534844</v>
      </c>
      <c r="K20" s="60">
        <f t="shared" si="3"/>
        <v>-388.13133999999627</v>
      </c>
      <c r="L20" s="61">
        <f t="shared" si="2"/>
        <v>-1.9184385893250666E-2</v>
      </c>
      <c r="M20" s="61">
        <v>-4.592555806076748E-2</v>
      </c>
      <c r="N20" s="6"/>
      <c r="O20" s="31"/>
    </row>
    <row r="21" spans="2:15" ht="15" customHeight="1" x14ac:dyDescent="0.25">
      <c r="B21" s="17"/>
      <c r="C21" s="6"/>
      <c r="D21" s="224" t="s">
        <v>48</v>
      </c>
      <c r="E21" s="225"/>
      <c r="F21" s="226"/>
      <c r="G21" s="109">
        <v>0</v>
      </c>
      <c r="H21" s="116"/>
      <c r="I21" s="109">
        <v>0</v>
      </c>
      <c r="J21" s="49"/>
      <c r="K21" s="109">
        <f t="shared" si="3"/>
        <v>0</v>
      </c>
      <c r="L21" s="65" t="str">
        <f t="shared" si="2"/>
        <v xml:space="preserve">  - </v>
      </c>
      <c r="M21" s="65">
        <v>0</v>
      </c>
      <c r="N21" s="6"/>
      <c r="O21" s="31"/>
    </row>
    <row r="22" spans="2:15" ht="15" customHeight="1" x14ac:dyDescent="0.25">
      <c r="B22" s="17"/>
      <c r="C22" s="6"/>
      <c r="D22" s="227" t="s">
        <v>49</v>
      </c>
      <c r="E22" s="228"/>
      <c r="F22" s="229"/>
      <c r="G22" s="55">
        <f>+G21+G13</f>
        <v>122129.65381999999</v>
      </c>
      <c r="H22" s="117"/>
      <c r="I22" s="55">
        <f>+I21+I13</f>
        <v>122901.15611999999</v>
      </c>
      <c r="J22" s="50"/>
      <c r="K22" s="55">
        <f t="shared" si="3"/>
        <v>-771.50229999999283</v>
      </c>
      <c r="L22" s="66">
        <f t="shared" si="2"/>
        <v>-6.2774210134093344E-3</v>
      </c>
      <c r="M22" s="66">
        <v>-3.3370491504166266E-2</v>
      </c>
      <c r="N22" s="6"/>
      <c r="O22" s="31"/>
    </row>
    <row r="23" spans="2:15" x14ac:dyDescent="0.25">
      <c r="B23" s="17"/>
      <c r="C23" s="6"/>
      <c r="D23" s="110" t="s">
        <v>18</v>
      </c>
      <c r="E23" s="111"/>
      <c r="F23" s="111"/>
      <c r="G23" s="112"/>
      <c r="H23" s="113"/>
      <c r="I23" s="112"/>
      <c r="J23" s="113"/>
      <c r="K23" s="114"/>
      <c r="L23" s="113"/>
      <c r="M23" s="100"/>
      <c r="N23" s="6"/>
      <c r="O23" s="31"/>
    </row>
    <row r="24" spans="2:15" x14ac:dyDescent="0.25">
      <c r="B24" s="17"/>
      <c r="C24" s="6"/>
      <c r="D24" s="232" t="s">
        <v>56</v>
      </c>
      <c r="E24" s="232"/>
      <c r="F24" s="232"/>
      <c r="G24" s="232"/>
      <c r="H24" s="232"/>
      <c r="I24" s="232"/>
      <c r="J24" s="232"/>
      <c r="K24" s="232"/>
      <c r="L24" s="232"/>
      <c r="M24" s="232"/>
      <c r="N24" s="6"/>
      <c r="O24" s="31"/>
    </row>
    <row r="25" spans="2:15" x14ac:dyDescent="0.25">
      <c r="B25" s="18"/>
      <c r="C25" s="19"/>
      <c r="D25" s="19"/>
      <c r="E25" s="19"/>
      <c r="F25" s="20"/>
      <c r="G25" s="20"/>
      <c r="H25" s="20"/>
      <c r="I25" s="20"/>
      <c r="J25" s="20"/>
      <c r="K25" s="20"/>
      <c r="L25" s="19"/>
      <c r="M25" s="19"/>
      <c r="N25" s="19"/>
      <c r="O25" s="32"/>
    </row>
    <row r="26" spans="2:15" x14ac:dyDescent="0.25">
      <c r="F26" s="21"/>
      <c r="G26" s="21"/>
      <c r="H26" s="21"/>
      <c r="I26" s="21"/>
      <c r="J26" s="21"/>
      <c r="K26" s="21"/>
    </row>
    <row r="28" spans="2:15" x14ac:dyDescent="0.25">
      <c r="B28" s="68" t="s">
        <v>73</v>
      </c>
      <c r="C28" s="96"/>
      <c r="D28" s="96"/>
      <c r="E28" s="96"/>
      <c r="F28" s="96"/>
      <c r="G28" s="97"/>
      <c r="H28" s="97"/>
      <c r="I28" s="97"/>
      <c r="J28" s="97"/>
      <c r="K28" s="97"/>
      <c r="L28" s="97"/>
      <c r="M28" s="97"/>
      <c r="N28" s="97"/>
      <c r="O28" s="30"/>
    </row>
    <row r="29" spans="2:15" s="10" customFormat="1" x14ac:dyDescent="0.25">
      <c r="B29" s="98"/>
      <c r="C29" s="99"/>
      <c r="D29" s="99"/>
      <c r="E29" s="99"/>
      <c r="F29" s="99"/>
      <c r="G29" s="100"/>
      <c r="H29" s="100"/>
      <c r="I29" s="100"/>
      <c r="J29" s="100"/>
      <c r="K29" s="100"/>
      <c r="L29" s="100"/>
      <c r="M29" s="100"/>
      <c r="N29" s="100"/>
      <c r="O29" s="31"/>
    </row>
    <row r="30" spans="2:15" x14ac:dyDescent="0.25">
      <c r="B30" s="101"/>
      <c r="C30" s="181" t="s">
        <v>70</v>
      </c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35"/>
    </row>
    <row r="31" spans="2:15" x14ac:dyDescent="0.25">
      <c r="B31" s="101"/>
      <c r="C31" s="182" t="s">
        <v>69</v>
      </c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35"/>
    </row>
    <row r="32" spans="2:15" ht="15" customHeight="1" x14ac:dyDescent="0.25">
      <c r="B32" s="17"/>
      <c r="C32" s="94" t="s">
        <v>37</v>
      </c>
      <c r="D32" s="95">
        <v>2007</v>
      </c>
      <c r="E32" s="95">
        <v>2008</v>
      </c>
      <c r="F32" s="95">
        <v>2009</v>
      </c>
      <c r="G32" s="95">
        <v>2010</v>
      </c>
      <c r="H32" s="95">
        <v>2011</v>
      </c>
      <c r="I32" s="95">
        <v>2012</v>
      </c>
      <c r="J32" s="95">
        <v>2013</v>
      </c>
      <c r="K32" s="95">
        <v>2014</v>
      </c>
      <c r="L32" s="95">
        <v>2015</v>
      </c>
      <c r="M32" s="95">
        <v>2016</v>
      </c>
      <c r="N32" s="95">
        <v>2017</v>
      </c>
      <c r="O32" s="31"/>
    </row>
    <row r="33" spans="2:15" x14ac:dyDescent="0.25">
      <c r="B33" s="17"/>
      <c r="C33" s="103" t="s">
        <v>35</v>
      </c>
      <c r="D33" s="102">
        <v>25020.438730000009</v>
      </c>
      <c r="E33" s="102">
        <v>29113.693149999996</v>
      </c>
      <c r="F33" s="102">
        <v>32839.021670000002</v>
      </c>
      <c r="G33" s="102">
        <v>37742.85527</v>
      </c>
      <c r="H33" s="102">
        <v>41722.764139999999</v>
      </c>
      <c r="I33" s="102">
        <v>64001.274610000015</v>
      </c>
      <c r="J33" s="102">
        <v>80722.32312999999</v>
      </c>
      <c r="K33" s="102">
        <v>106162.82335999995</v>
      </c>
      <c r="L33" s="102">
        <v>114587.52918</v>
      </c>
      <c r="M33" s="102">
        <v>122901.15611999999</v>
      </c>
      <c r="N33" s="102">
        <v>122129.65381999999</v>
      </c>
      <c r="O33" s="31"/>
    </row>
    <row r="34" spans="2:15" x14ac:dyDescent="0.25">
      <c r="B34" s="17"/>
      <c r="C34" s="104" t="s">
        <v>38</v>
      </c>
      <c r="D34" s="52">
        <v>11313.4265</v>
      </c>
      <c r="E34" s="52">
        <v>15564.111969999998</v>
      </c>
      <c r="F34" s="52">
        <v>16804.256000000001</v>
      </c>
      <c r="G34" s="52">
        <v>19394.121230000004</v>
      </c>
      <c r="H34" s="52">
        <v>22410.344150000001</v>
      </c>
      <c r="I34" s="52">
        <v>29425.329250000006</v>
      </c>
      <c r="J34" s="52">
        <v>38204.584640000001</v>
      </c>
      <c r="K34" s="52">
        <v>52753.619609999987</v>
      </c>
      <c r="L34" s="52">
        <v>53684.902160000005</v>
      </c>
      <c r="M34" s="52">
        <v>58538.233589999989</v>
      </c>
      <c r="N34" s="52">
        <v>55934.275710000002</v>
      </c>
      <c r="O34" s="31"/>
    </row>
    <row r="35" spans="2:15" x14ac:dyDescent="0.25">
      <c r="B35" s="17"/>
      <c r="C35" s="104" t="s">
        <v>65</v>
      </c>
      <c r="D35" s="52">
        <v>6869.1204299999999</v>
      </c>
      <c r="E35" s="52">
        <v>9653.0312099999992</v>
      </c>
      <c r="F35" s="52">
        <v>10368.74568</v>
      </c>
      <c r="G35" s="52">
        <v>12278.44327</v>
      </c>
      <c r="H35" s="52">
        <v>13109.093980000001</v>
      </c>
      <c r="I35" s="52">
        <v>17557.513700000003</v>
      </c>
      <c r="J35" s="52">
        <v>22946.32266999999</v>
      </c>
      <c r="K35" s="52">
        <v>30192.467889999985</v>
      </c>
      <c r="L35" s="52">
        <v>30063.34491</v>
      </c>
      <c r="M35" s="52">
        <v>33142.406349999997</v>
      </c>
      <c r="N35" s="52">
        <v>19570.81537</v>
      </c>
      <c r="O35" s="31"/>
    </row>
    <row r="36" spans="2:15" x14ac:dyDescent="0.25">
      <c r="B36" s="17"/>
      <c r="C36" s="104" t="s">
        <v>66</v>
      </c>
      <c r="D36" s="52">
        <v>1781.0490199999999</v>
      </c>
      <c r="E36" s="52">
        <v>2275.2367199999999</v>
      </c>
      <c r="F36" s="52">
        <v>2574.0665300000001</v>
      </c>
      <c r="G36" s="52">
        <v>2861.97991</v>
      </c>
      <c r="H36" s="52">
        <v>4141.4444300000005</v>
      </c>
      <c r="I36" s="52">
        <v>5140.6943500000016</v>
      </c>
      <c r="J36" s="52">
        <v>6654.5330800000002</v>
      </c>
      <c r="K36" s="52">
        <v>10817.83611</v>
      </c>
      <c r="L36" s="52">
        <v>8691.4317200000005</v>
      </c>
      <c r="M36" s="52">
        <v>9937.2471400000013</v>
      </c>
      <c r="N36" s="52">
        <v>10301.861670000002</v>
      </c>
      <c r="O36" s="31"/>
    </row>
    <row r="37" spans="2:15" x14ac:dyDescent="0.25">
      <c r="B37" s="17"/>
      <c r="C37" s="104" t="s">
        <v>39</v>
      </c>
      <c r="D37" s="52">
        <v>10686.084409999999</v>
      </c>
      <c r="E37" s="52">
        <v>10022.122460000001</v>
      </c>
      <c r="F37" s="52">
        <v>10447.836069999999</v>
      </c>
      <c r="G37" s="52">
        <v>12311.561160000001</v>
      </c>
      <c r="H37" s="52">
        <v>11550.087370000003</v>
      </c>
      <c r="I37" s="52">
        <v>18027.039000000004</v>
      </c>
      <c r="J37" s="52">
        <v>23914.974409999995</v>
      </c>
      <c r="K37" s="52">
        <v>32525.184639999967</v>
      </c>
      <c r="L37" s="52">
        <v>39272.515169999999</v>
      </c>
      <c r="M37" s="52">
        <v>44115.949540000001</v>
      </c>
      <c r="N37" s="52">
        <v>46339.917429999994</v>
      </c>
      <c r="O37" s="31"/>
    </row>
    <row r="38" spans="2:15" x14ac:dyDescent="0.25">
      <c r="B38" s="17"/>
      <c r="C38" s="104" t="s">
        <v>40</v>
      </c>
      <c r="D38" s="52">
        <v>10.31719</v>
      </c>
      <c r="E38" s="52">
        <v>12.80101</v>
      </c>
      <c r="F38" s="52">
        <v>16.81306</v>
      </c>
      <c r="G38" s="52">
        <v>20.488979999999998</v>
      </c>
      <c r="H38" s="52">
        <v>18.316040000000001</v>
      </c>
      <c r="I38" s="52">
        <v>22.412009999999999</v>
      </c>
      <c r="J38" s="52">
        <v>203.904</v>
      </c>
      <c r="K38" s="52">
        <v>35.65401</v>
      </c>
      <c r="L38" s="52">
        <v>42.185989999999997</v>
      </c>
      <c r="M38" s="52">
        <v>15.345969999999999</v>
      </c>
      <c r="N38" s="52">
        <v>11.965</v>
      </c>
      <c r="O38" s="31"/>
    </row>
    <row r="39" spans="2:15" x14ac:dyDescent="0.25">
      <c r="B39" s="25"/>
      <c r="C39" s="105" t="s">
        <v>48</v>
      </c>
      <c r="D39" s="102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31"/>
    </row>
    <row r="40" spans="2:15" x14ac:dyDescent="0.25">
      <c r="B40" s="26"/>
      <c r="C40" s="106" t="s">
        <v>67</v>
      </c>
      <c r="D40" s="89">
        <v>25020.438730000009</v>
      </c>
      <c r="E40" s="89">
        <v>29113.693149999996</v>
      </c>
      <c r="F40" s="89">
        <v>32839.021670000002</v>
      </c>
      <c r="G40" s="89">
        <v>37742.85527</v>
      </c>
      <c r="H40" s="89">
        <v>41722.764139999999</v>
      </c>
      <c r="I40" s="89">
        <v>64001.274610000015</v>
      </c>
      <c r="J40" s="89">
        <v>80722.32312999999</v>
      </c>
      <c r="K40" s="89">
        <v>106162.82335999995</v>
      </c>
      <c r="L40" s="89">
        <v>114587.52918</v>
      </c>
      <c r="M40" s="89">
        <v>122901.15611999999</v>
      </c>
      <c r="N40" s="89">
        <v>122129.65381999999</v>
      </c>
      <c r="O40" s="31"/>
    </row>
    <row r="41" spans="2:15" x14ac:dyDescent="0.25">
      <c r="B41" s="26"/>
      <c r="C41" s="215" t="s">
        <v>68</v>
      </c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31"/>
    </row>
    <row r="42" spans="2:15" x14ac:dyDescent="0.25">
      <c r="B42" s="27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36"/>
    </row>
    <row r="43" spans="2:15" x14ac:dyDescent="0.25">
      <c r="B43" s="27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36"/>
    </row>
    <row r="44" spans="2:15" x14ac:dyDescent="0.25">
      <c r="B44" s="27"/>
      <c r="C44" s="181" t="s">
        <v>71</v>
      </c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36"/>
    </row>
    <row r="45" spans="2:15" x14ac:dyDescent="0.25">
      <c r="B45" s="27"/>
      <c r="C45" s="182" t="s">
        <v>72</v>
      </c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36"/>
    </row>
    <row r="46" spans="2:15" x14ac:dyDescent="0.25">
      <c r="B46" s="27"/>
      <c r="C46" s="94" t="s">
        <v>37</v>
      </c>
      <c r="D46" s="95">
        <v>2007</v>
      </c>
      <c r="E46" s="95">
        <v>2008</v>
      </c>
      <c r="F46" s="95">
        <v>2009</v>
      </c>
      <c r="G46" s="95">
        <v>2010</v>
      </c>
      <c r="H46" s="95">
        <v>2011</v>
      </c>
      <c r="I46" s="95">
        <v>2012</v>
      </c>
      <c r="J46" s="95">
        <v>2013</v>
      </c>
      <c r="K46" s="95">
        <v>2014</v>
      </c>
      <c r="L46" s="95">
        <v>2015</v>
      </c>
      <c r="M46" s="95">
        <v>2016</v>
      </c>
      <c r="N46" s="95">
        <v>2017</v>
      </c>
      <c r="O46" s="36"/>
    </row>
    <row r="47" spans="2:15" x14ac:dyDescent="0.25">
      <c r="B47" s="27"/>
      <c r="C47" s="103" t="s">
        <v>35</v>
      </c>
      <c r="D47" s="107">
        <v>0.20789560272428242</v>
      </c>
      <c r="E47" s="107">
        <v>0.16359642867061686</v>
      </c>
      <c r="F47" s="107">
        <v>0.12795795094790319</v>
      </c>
      <c r="G47" s="107">
        <v>0.14932946691526694</v>
      </c>
      <c r="H47" s="107">
        <v>0.10544800708714375</v>
      </c>
      <c r="I47" s="107">
        <v>0.53396535270877221</v>
      </c>
      <c r="J47" s="107">
        <v>0.26126117990449149</v>
      </c>
      <c r="K47" s="107">
        <v>0.31516065499043044</v>
      </c>
      <c r="L47" s="107">
        <v>7.9356459760228093E-2</v>
      </c>
      <c r="M47" s="107">
        <v>7.2552632904236081E-2</v>
      </c>
      <c r="N47" s="107">
        <v>-6.2774210134093344E-3</v>
      </c>
      <c r="O47" s="36"/>
    </row>
    <row r="48" spans="2:15" x14ac:dyDescent="0.25">
      <c r="B48" s="27"/>
      <c r="C48" s="104" t="s">
        <v>38</v>
      </c>
      <c r="D48" s="62">
        <v>3.5955543288119785E-2</v>
      </c>
      <c r="E48" s="62">
        <v>0.37572043005715372</v>
      </c>
      <c r="F48" s="62">
        <v>7.9679716542157664E-2</v>
      </c>
      <c r="G48" s="62">
        <v>0.1541196010106014</v>
      </c>
      <c r="H48" s="62">
        <v>0.15552253614535116</v>
      </c>
      <c r="I48" s="62">
        <v>0.31302442537456554</v>
      </c>
      <c r="J48" s="62">
        <v>0.29835708261446192</v>
      </c>
      <c r="K48" s="62">
        <v>0.38081908512014606</v>
      </c>
      <c r="L48" s="62">
        <v>1.765343415077214E-2</v>
      </c>
      <c r="M48" s="62">
        <v>9.0404028595140851E-2</v>
      </c>
      <c r="N48" s="62">
        <v>-4.4483027934153707E-2</v>
      </c>
      <c r="O48" s="36"/>
    </row>
    <row r="49" spans="2:15" x14ac:dyDescent="0.25">
      <c r="B49" s="27"/>
      <c r="C49" s="104" t="s">
        <v>65</v>
      </c>
      <c r="D49" s="62">
        <v>0.18416116720159592</v>
      </c>
      <c r="E49" s="62">
        <v>0.40527907588308199</v>
      </c>
      <c r="F49" s="62">
        <v>7.414401284215888E-2</v>
      </c>
      <c r="G49" s="62">
        <v>0.18417826504160151</v>
      </c>
      <c r="H49" s="62">
        <v>6.7651142065341174E-2</v>
      </c>
      <c r="I49" s="62">
        <v>0.33933845670698304</v>
      </c>
      <c r="J49" s="62">
        <v>0.30692323879547856</v>
      </c>
      <c r="K49" s="62">
        <v>0.31578677438688696</v>
      </c>
      <c r="L49" s="62">
        <v>-4.2766619963103825E-3</v>
      </c>
      <c r="M49" s="62">
        <v>0.10241912366098038</v>
      </c>
      <c r="N49" s="62">
        <v>-0.40949322860498927</v>
      </c>
      <c r="O49" s="36"/>
    </row>
    <row r="50" spans="2:15" x14ac:dyDescent="0.25">
      <c r="B50" s="27"/>
      <c r="C50" s="104" t="s">
        <v>66</v>
      </c>
      <c r="D50" s="62">
        <v>9.0691095645783371E-2</v>
      </c>
      <c r="E50" s="62">
        <v>0.27747001595722498</v>
      </c>
      <c r="F50" s="62">
        <v>0.13134009633951416</v>
      </c>
      <c r="G50" s="62">
        <v>0.11185156896469173</v>
      </c>
      <c r="H50" s="62">
        <v>0.4470557307301295</v>
      </c>
      <c r="I50" s="62">
        <v>0.24128053313032161</v>
      </c>
      <c r="J50" s="62">
        <v>0.29448137292970911</v>
      </c>
      <c r="K50" s="62">
        <v>0.62563413239505605</v>
      </c>
      <c r="L50" s="62">
        <v>-0.19656467045515258</v>
      </c>
      <c r="M50" s="62">
        <v>0.1433383428800612</v>
      </c>
      <c r="N50" s="62">
        <v>3.6691703936025943E-2</v>
      </c>
      <c r="O50" s="36"/>
    </row>
    <row r="51" spans="2:15" x14ac:dyDescent="0.25">
      <c r="B51" s="27"/>
      <c r="C51" s="104" t="s">
        <v>39</v>
      </c>
      <c r="D51" s="62">
        <v>0.53820032539143003</v>
      </c>
      <c r="E51" s="62">
        <v>-6.2133324473711449E-2</v>
      </c>
      <c r="F51" s="62">
        <v>4.2477390562637218E-2</v>
      </c>
      <c r="G51" s="62">
        <v>0.17838383733369612</v>
      </c>
      <c r="H51" s="62">
        <v>-6.1850303150343788E-2</v>
      </c>
      <c r="I51" s="62">
        <v>0.56077079094857085</v>
      </c>
      <c r="J51" s="62">
        <v>0.32661688977318959</v>
      </c>
      <c r="K51" s="62">
        <v>0.36003426482445366</v>
      </c>
      <c r="L51" s="62">
        <v>0.20744941511268356</v>
      </c>
      <c r="M51" s="62">
        <v>0.12332885604688415</v>
      </c>
      <c r="N51" s="62">
        <v>5.0411878542555577E-2</v>
      </c>
      <c r="O51" s="36"/>
    </row>
    <row r="52" spans="2:15" x14ac:dyDescent="0.25">
      <c r="B52" s="27"/>
      <c r="C52" s="104" t="s">
        <v>40</v>
      </c>
      <c r="D52" s="62">
        <v>0.37929610002085545</v>
      </c>
      <c r="E52" s="62">
        <v>0.24074578446262973</v>
      </c>
      <c r="F52" s="62">
        <v>0.31341667571543197</v>
      </c>
      <c r="G52" s="62">
        <v>0.21863479937619901</v>
      </c>
      <c r="H52" s="62">
        <v>-0.10605408370743674</v>
      </c>
      <c r="I52" s="62">
        <v>0.22362748716425584</v>
      </c>
      <c r="J52" s="62">
        <v>8.0979791638500966</v>
      </c>
      <c r="K52" s="62">
        <v>-0.82514315560263651</v>
      </c>
      <c r="L52" s="62">
        <v>0.18320463813186794</v>
      </c>
      <c r="M52" s="62">
        <v>-0.6362306538260688</v>
      </c>
      <c r="N52" s="62">
        <v>-0.22031647396678089</v>
      </c>
      <c r="O52" s="37"/>
    </row>
    <row r="53" spans="2:15" x14ac:dyDescent="0.25">
      <c r="B53" s="27"/>
      <c r="C53" s="105" t="s">
        <v>48</v>
      </c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37"/>
    </row>
    <row r="54" spans="2:15" x14ac:dyDescent="0.25">
      <c r="B54" s="27"/>
      <c r="C54" s="106" t="s">
        <v>67</v>
      </c>
      <c r="D54" s="89">
        <v>0.20789560272428242</v>
      </c>
      <c r="E54" s="108">
        <v>0.16359642867061686</v>
      </c>
      <c r="F54" s="108">
        <v>0.12795795094790319</v>
      </c>
      <c r="G54" s="108">
        <v>0.14932946691526694</v>
      </c>
      <c r="H54" s="108">
        <v>0.10544800708714375</v>
      </c>
      <c r="I54" s="108">
        <v>0.53396535270877221</v>
      </c>
      <c r="J54" s="108">
        <v>0.26126117990449149</v>
      </c>
      <c r="K54" s="108">
        <v>0.31516065499043044</v>
      </c>
      <c r="L54" s="108">
        <v>7.9356459760228093E-2</v>
      </c>
      <c r="M54" s="108">
        <v>7.2552632904236081E-2</v>
      </c>
      <c r="N54" s="108">
        <v>-6.2774210134093344E-3</v>
      </c>
      <c r="O54" s="37"/>
    </row>
    <row r="55" spans="2:15" x14ac:dyDescent="0.25">
      <c r="B55" s="27"/>
      <c r="C55" s="215" t="s">
        <v>68</v>
      </c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37"/>
    </row>
    <row r="56" spans="2:15" ht="15" customHeight="1" x14ac:dyDescent="0.25">
      <c r="B56" s="27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36"/>
    </row>
    <row r="57" spans="2:15" x14ac:dyDescent="0.25">
      <c r="B57" s="27"/>
      <c r="C57" s="181" t="s">
        <v>71</v>
      </c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36"/>
    </row>
    <row r="58" spans="2:15" x14ac:dyDescent="0.25">
      <c r="B58" s="27"/>
      <c r="C58" s="182" t="s">
        <v>74</v>
      </c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36"/>
    </row>
    <row r="59" spans="2:15" x14ac:dyDescent="0.25">
      <c r="B59" s="27"/>
      <c r="C59" s="94" t="s">
        <v>37</v>
      </c>
      <c r="D59" s="95">
        <v>2007</v>
      </c>
      <c r="E59" s="95">
        <v>2008</v>
      </c>
      <c r="F59" s="95">
        <v>2009</v>
      </c>
      <c r="G59" s="95">
        <v>2010</v>
      </c>
      <c r="H59" s="95">
        <v>2011</v>
      </c>
      <c r="I59" s="95">
        <v>2012</v>
      </c>
      <c r="J59" s="95">
        <v>2013</v>
      </c>
      <c r="K59" s="95">
        <v>2014</v>
      </c>
      <c r="L59" s="95">
        <v>2015</v>
      </c>
      <c r="M59" s="95">
        <v>2016</v>
      </c>
      <c r="N59" s="95">
        <v>2017</v>
      </c>
      <c r="O59" s="36"/>
    </row>
    <row r="60" spans="2:15" x14ac:dyDescent="0.25">
      <c r="B60" s="27"/>
      <c r="C60" s="103" t="s">
        <v>35</v>
      </c>
      <c r="D60" s="107">
        <v>0.18680656253660799</v>
      </c>
      <c r="E60" s="107">
        <v>9.9925910918641003E-2</v>
      </c>
      <c r="F60" s="107">
        <v>9.5774087145253262E-2</v>
      </c>
      <c r="G60" s="107">
        <v>0.13203787654422672</v>
      </c>
      <c r="H60" s="107">
        <v>6.941605481548474E-2</v>
      </c>
      <c r="I60" s="107">
        <v>0.47986576571993211</v>
      </c>
      <c r="J60" s="107">
        <v>0.22682760691949744</v>
      </c>
      <c r="K60" s="107">
        <v>0.2738254886582685</v>
      </c>
      <c r="L60" s="107">
        <v>4.2360097390988782E-2</v>
      </c>
      <c r="M60" s="107">
        <v>3.5361283154927703E-2</v>
      </c>
      <c r="N60" s="107">
        <v>-3.3370491504166266E-2</v>
      </c>
      <c r="O60" s="36"/>
    </row>
    <row r="61" spans="2:15" x14ac:dyDescent="0.25">
      <c r="B61" s="27"/>
      <c r="C61" s="104" t="s">
        <v>38</v>
      </c>
      <c r="D61" s="62">
        <v>1.7868460235765493E-2</v>
      </c>
      <c r="E61" s="62">
        <v>0.30044275653955532</v>
      </c>
      <c r="F61" s="62">
        <v>4.8873368735951495E-2</v>
      </c>
      <c r="G61" s="62">
        <v>0.1367559433699197</v>
      </c>
      <c r="H61" s="62">
        <v>0.11785841028480903</v>
      </c>
      <c r="I61" s="62">
        <v>0.26671693935893481</v>
      </c>
      <c r="J61" s="62">
        <v>0.26291075787451068</v>
      </c>
      <c r="K61" s="62">
        <v>0.33742029095649317</v>
      </c>
      <c r="L61" s="62">
        <v>-1.7227975855803823E-2</v>
      </c>
      <c r="M61" s="62">
        <v>5.2593671926931096E-2</v>
      </c>
      <c r="N61" s="62">
        <v>-7.0534452372647771E-2</v>
      </c>
      <c r="O61" s="36"/>
    </row>
    <row r="62" spans="2:15" x14ac:dyDescent="0.25">
      <c r="B62" s="27"/>
      <c r="C62" s="104" t="s">
        <v>65</v>
      </c>
      <c r="D62" s="62">
        <v>0.16348651420387461</v>
      </c>
      <c r="E62" s="62">
        <v>0.32838399083223035</v>
      </c>
      <c r="F62" s="62">
        <v>4.3495614482368827E-2</v>
      </c>
      <c r="G62" s="62">
        <v>0.16636237666944842</v>
      </c>
      <c r="H62" s="62">
        <v>3.285117431738005E-2</v>
      </c>
      <c r="I62" s="62">
        <v>0.29210293263326892</v>
      </c>
      <c r="J62" s="62">
        <v>0.27124305023036599</v>
      </c>
      <c r="K62" s="62">
        <v>0.2744319292806543</v>
      </c>
      <c r="L62" s="62">
        <v>-3.8406389112110917E-2</v>
      </c>
      <c r="M62" s="62">
        <v>6.4192136993313387E-2</v>
      </c>
      <c r="N62" s="62">
        <v>-0.42559293482177862</v>
      </c>
      <c r="O62" s="36"/>
    </row>
    <row r="63" spans="2:15" x14ac:dyDescent="0.25">
      <c r="B63" s="27"/>
      <c r="C63" s="104" t="s">
        <v>66</v>
      </c>
      <c r="D63" s="62">
        <v>7.1648366873085623E-2</v>
      </c>
      <c r="E63" s="62">
        <v>0.20756848023186403</v>
      </c>
      <c r="F63" s="62">
        <v>9.9059730263394874E-2</v>
      </c>
      <c r="G63" s="62">
        <v>9.5123831238157708E-2</v>
      </c>
      <c r="H63" s="62">
        <v>0.39988911349456369</v>
      </c>
      <c r="I63" s="62">
        <v>0.19750329653168852</v>
      </c>
      <c r="J63" s="62">
        <v>0.25914085857576241</v>
      </c>
      <c r="K63" s="62">
        <v>0.57454086329305554</v>
      </c>
      <c r="L63" s="62">
        <v>-0.22410347315865742</v>
      </c>
      <c r="M63" s="62">
        <v>0.10369245988343279</v>
      </c>
      <c r="N63" s="62">
        <v>8.4271137919986749E-3</v>
      </c>
      <c r="O63" s="36"/>
    </row>
    <row r="64" spans="2:15" x14ac:dyDescent="0.25">
      <c r="B64" s="27"/>
      <c r="C64" s="104" t="s">
        <v>39</v>
      </c>
      <c r="D64" s="62">
        <v>0.51134438816828687</v>
      </c>
      <c r="E64" s="62">
        <v>-0.11345219701554776</v>
      </c>
      <c r="F64" s="62">
        <v>1.2732531432902094E-2</v>
      </c>
      <c r="G64" s="62">
        <v>0.16065512576614416</v>
      </c>
      <c r="H64" s="62">
        <v>-9.2429185995888008E-2</v>
      </c>
      <c r="I64" s="62">
        <v>0.50572583505992674</v>
      </c>
      <c r="J64" s="62">
        <v>0.29039904669282945</v>
      </c>
      <c r="K64" s="62">
        <v>0.31728873229910071</v>
      </c>
      <c r="L64" s="62">
        <v>0.1660624982141099</v>
      </c>
      <c r="M64" s="62">
        <v>8.4376812961031833E-2</v>
      </c>
      <c r="N64" s="62">
        <v>2.1773218546820683E-2</v>
      </c>
      <c r="O64" s="36"/>
    </row>
    <row r="65" spans="2:15" x14ac:dyDescent="0.25">
      <c r="B65" s="27"/>
      <c r="C65" s="104" t="s">
        <v>40</v>
      </c>
      <c r="D65" s="62">
        <v>0.35521452308785118</v>
      </c>
      <c r="E65" s="62">
        <v>0.17285375201150588</v>
      </c>
      <c r="F65" s="62">
        <v>0.27594114449387219</v>
      </c>
      <c r="G65" s="62">
        <v>0.20030051458729115</v>
      </c>
      <c r="H65" s="62">
        <v>-0.13519214934489088</v>
      </c>
      <c r="I65" s="62">
        <v>0.1804728347029847</v>
      </c>
      <c r="J65" s="62">
        <v>7.8495960893959147</v>
      </c>
      <c r="K65" s="62">
        <v>-0.83063886194091241</v>
      </c>
      <c r="L65" s="62">
        <v>0.14264874285421758</v>
      </c>
      <c r="M65" s="62">
        <v>-0.64884455506185068</v>
      </c>
      <c r="N65" s="62">
        <v>-0.24157393674159511</v>
      </c>
      <c r="O65" s="37"/>
    </row>
    <row r="66" spans="2:15" x14ac:dyDescent="0.25">
      <c r="B66" s="27"/>
      <c r="C66" s="105" t="s">
        <v>48</v>
      </c>
      <c r="D66" s="107">
        <v>0</v>
      </c>
      <c r="E66" s="107">
        <v>0</v>
      </c>
      <c r="F66" s="107">
        <v>0</v>
      </c>
      <c r="G66" s="107">
        <v>0</v>
      </c>
      <c r="H66" s="107">
        <v>0</v>
      </c>
      <c r="I66" s="107">
        <v>0</v>
      </c>
      <c r="J66" s="107">
        <v>0</v>
      </c>
      <c r="K66" s="107">
        <v>0</v>
      </c>
      <c r="L66" s="107">
        <v>0</v>
      </c>
      <c r="M66" s="107">
        <v>0</v>
      </c>
      <c r="N66" s="107">
        <v>0</v>
      </c>
      <c r="O66" s="37"/>
    </row>
    <row r="67" spans="2:15" x14ac:dyDescent="0.25">
      <c r="B67" s="27"/>
      <c r="C67" s="106" t="s">
        <v>67</v>
      </c>
      <c r="D67" s="108">
        <v>0.18680656253660799</v>
      </c>
      <c r="E67" s="108">
        <v>9.9925910918641003E-2</v>
      </c>
      <c r="F67" s="108">
        <v>9.5774087145253262E-2</v>
      </c>
      <c r="G67" s="108">
        <v>0.13203787654422672</v>
      </c>
      <c r="H67" s="108">
        <v>6.941605481548474E-2</v>
      </c>
      <c r="I67" s="108">
        <v>0.47986576571993211</v>
      </c>
      <c r="J67" s="108">
        <v>0.22682760691949744</v>
      </c>
      <c r="K67" s="108">
        <v>0.2738254886582685</v>
      </c>
      <c r="L67" s="108">
        <v>4.2360097390988782E-2</v>
      </c>
      <c r="M67" s="108">
        <v>3.5361283154927703E-2</v>
      </c>
      <c r="N67" s="108">
        <v>-3.3370491504166266E-2</v>
      </c>
      <c r="O67" s="37"/>
    </row>
    <row r="68" spans="2:15" x14ac:dyDescent="0.25">
      <c r="B68" s="27"/>
      <c r="C68" s="215" t="s">
        <v>68</v>
      </c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37"/>
    </row>
    <row r="69" spans="2:15" x14ac:dyDescent="0.25">
      <c r="B69" s="2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32"/>
    </row>
    <row r="70" spans="2:15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2" spans="2:15" x14ac:dyDescent="0.25">
      <c r="B72" s="68" t="s">
        <v>19</v>
      </c>
      <c r="C72" s="96"/>
      <c r="D72" s="96"/>
      <c r="E72" s="96"/>
      <c r="F72" s="96"/>
      <c r="G72" s="97"/>
      <c r="H72" s="97"/>
      <c r="I72" s="97"/>
      <c r="J72" s="97"/>
      <c r="K72" s="97"/>
      <c r="L72" s="97"/>
      <c r="M72" s="97"/>
      <c r="N72" s="97"/>
      <c r="O72" s="30"/>
    </row>
    <row r="73" spans="2:15" ht="15" customHeight="1" x14ac:dyDescent="0.25">
      <c r="B73" s="118"/>
      <c r="C73" s="213" t="str">
        <f>+CONCATENATE("En el año ",G77," los impuestos de",D83," representaron  ",FIXED(H83*100,1),"% del total de tributos internos recaudados por la suma de S/ ",FIXED(G83/1000,1)," millones de soles. Mientras que los  Impuesto de ",D85," alcanzaron  una participación de ",FIXED(H85*100,1),"% sumando S/ ",FIXED(G85/1000,1)," millones de soles y el impuesto ",D92," representó el ",FIXED(H92*100,1),"%, sumando S/ ",FIXED(G92/1000,1)," millones de soles. Los impuestos aduaneros fueron S/", FIXED(G97/1000,1), " millones de soles.")</f>
        <v>En el año 2017 los impuestos de   Tercera Categoría representaron  16.0% del total de tributos internos recaudados por la suma de S/ 19.6 millones de soles. Mientras que los  Impuesto de    Quinta Categoría alcanzaron  una participación de 8.4% sumando S/ 10.3 millones de soles y el impuesto    Imp. General a las Ventas representó el 37.9%, sumando S/ 46.3 millones de soles. Los impuestos aduaneros fueron S/0.0 millones de soles.</v>
      </c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34"/>
    </row>
    <row r="74" spans="2:15" x14ac:dyDescent="0.25">
      <c r="B74" s="101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34"/>
    </row>
    <row r="75" spans="2:15" x14ac:dyDescent="0.25">
      <c r="B75" s="101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31"/>
    </row>
    <row r="76" spans="2:15" x14ac:dyDescent="0.25">
      <c r="B76" s="101"/>
      <c r="C76" s="100"/>
      <c r="D76" s="200" t="s">
        <v>46</v>
      </c>
      <c r="E76" s="200"/>
      <c r="F76" s="200"/>
      <c r="G76" s="200"/>
      <c r="H76" s="200"/>
      <c r="I76" s="200"/>
      <c r="J76" s="200"/>
      <c r="K76" s="200"/>
      <c r="L76" s="200"/>
      <c r="M76" s="200"/>
      <c r="N76" s="100"/>
      <c r="O76" s="31"/>
    </row>
    <row r="77" spans="2:15" ht="15" customHeight="1" x14ac:dyDescent="0.25">
      <c r="B77" s="17"/>
      <c r="C77" s="6"/>
      <c r="D77" s="206" t="s">
        <v>20</v>
      </c>
      <c r="E77" s="207"/>
      <c r="F77" s="208"/>
      <c r="G77" s="197">
        <v>2017</v>
      </c>
      <c r="H77" s="197"/>
      <c r="I77" s="197">
        <v>2016</v>
      </c>
      <c r="J77" s="197"/>
      <c r="K77" s="198" t="s">
        <v>83</v>
      </c>
      <c r="L77" s="198"/>
      <c r="M77" s="40" t="s">
        <v>54</v>
      </c>
      <c r="N77" s="6"/>
      <c r="O77" s="31"/>
    </row>
    <row r="78" spans="2:15" x14ac:dyDescent="0.25">
      <c r="B78" s="17"/>
      <c r="C78" s="6"/>
      <c r="D78" s="216"/>
      <c r="E78" s="217"/>
      <c r="F78" s="218"/>
      <c r="G78" s="86" t="s">
        <v>50</v>
      </c>
      <c r="H78" s="86" t="s">
        <v>6</v>
      </c>
      <c r="I78" s="86" t="s">
        <v>50</v>
      </c>
      <c r="J78" s="86" t="s">
        <v>6</v>
      </c>
      <c r="K78" s="86" t="s">
        <v>50</v>
      </c>
      <c r="L78" s="86" t="s">
        <v>7</v>
      </c>
      <c r="M78" s="86" t="s">
        <v>55</v>
      </c>
      <c r="N78" s="6"/>
      <c r="O78" s="31"/>
    </row>
    <row r="79" spans="2:15" x14ac:dyDescent="0.25">
      <c r="B79" s="17"/>
      <c r="C79" s="22"/>
      <c r="D79" s="212" t="s">
        <v>35</v>
      </c>
      <c r="E79" s="212"/>
      <c r="F79" s="212"/>
      <c r="G79" s="81">
        <f>+G96+G91+G80</f>
        <v>122129.65381999999</v>
      </c>
      <c r="H79" s="33"/>
      <c r="I79" s="81">
        <f>+I96+I91+I80</f>
        <v>122901.15612</v>
      </c>
      <c r="J79" s="83"/>
      <c r="K79" s="87">
        <f>+G79-I79</f>
        <v>-771.50230000000738</v>
      </c>
      <c r="L79" s="88">
        <f t="shared" ref="L79:L101" si="4">+IF(I79=0,"  - ",G79/I79-1)</f>
        <v>-6.2774210134094455E-3</v>
      </c>
      <c r="M79" s="88">
        <v>-3.3370491504166266E-2</v>
      </c>
      <c r="N79" s="6"/>
      <c r="O79" s="31"/>
    </row>
    <row r="80" spans="2:15" x14ac:dyDescent="0.25">
      <c r="B80" s="17"/>
      <c r="C80" s="22"/>
      <c r="D80" s="221" t="s">
        <v>11</v>
      </c>
      <c r="E80" s="221"/>
      <c r="F80" s="221"/>
      <c r="G80" s="78">
        <v>55934.275710000002</v>
      </c>
      <c r="H80" s="84">
        <f t="shared" ref="H80:H96" si="5">+G80/G$79</f>
        <v>0.45799094618280323</v>
      </c>
      <c r="I80" s="78">
        <v>58538.233589999989</v>
      </c>
      <c r="J80" s="84">
        <f t="shared" ref="J80:J96" si="6">+I80/I$79</f>
        <v>0.47630335985483802</v>
      </c>
      <c r="K80" s="89">
        <f>+G80-I80</f>
        <v>-2603.9578799999872</v>
      </c>
      <c r="L80" s="90">
        <f t="shared" si="4"/>
        <v>-4.4483027934153707E-2</v>
      </c>
      <c r="M80" s="90">
        <v>-7.0534452372647771E-2</v>
      </c>
      <c r="N80" s="6"/>
      <c r="O80" s="31"/>
    </row>
    <row r="81" spans="2:15" x14ac:dyDescent="0.25">
      <c r="B81" s="17"/>
      <c r="C81" s="23"/>
      <c r="D81" s="222" t="s">
        <v>21</v>
      </c>
      <c r="E81" s="222"/>
      <c r="F81" s="222"/>
      <c r="G81" s="79">
        <v>2635.2297899999994</v>
      </c>
      <c r="H81" s="62">
        <f t="shared" si="5"/>
        <v>2.1577313187867674E-2</v>
      </c>
      <c r="I81" s="79">
        <v>2548.5240900000003</v>
      </c>
      <c r="J81" s="62">
        <f t="shared" si="6"/>
        <v>2.0736371979378582E-2</v>
      </c>
      <c r="K81" s="52">
        <f t="shared" ref="K81:K96" si="7">+G81-I81</f>
        <v>86.705699999999069</v>
      </c>
      <c r="L81" s="91">
        <f t="shared" si="4"/>
        <v>3.4021926785082535E-2</v>
      </c>
      <c r="M81" s="91">
        <v>5.8301260312478842E-3</v>
      </c>
      <c r="N81" s="6"/>
      <c r="O81" s="31"/>
    </row>
    <row r="82" spans="2:15" x14ac:dyDescent="0.25">
      <c r="B82" s="17"/>
      <c r="C82" s="23"/>
      <c r="D82" s="222" t="s">
        <v>22</v>
      </c>
      <c r="E82" s="222"/>
      <c r="F82" s="222"/>
      <c r="G82" s="79">
        <v>1689.6288</v>
      </c>
      <c r="H82" s="62">
        <f t="shared" si="5"/>
        <v>1.3834713741924206E-2</v>
      </c>
      <c r="I82" s="79">
        <v>1787.0075000000004</v>
      </c>
      <c r="J82" s="62">
        <f t="shared" si="6"/>
        <v>1.4540200893270494E-2</v>
      </c>
      <c r="K82" s="52">
        <f t="shared" si="7"/>
        <v>-97.378700000000435</v>
      </c>
      <c r="L82" s="91">
        <f t="shared" si="4"/>
        <v>-5.4492608452958557E-2</v>
      </c>
      <c r="M82" s="91">
        <v>-8.0271129491335191E-2</v>
      </c>
      <c r="N82" s="6"/>
      <c r="O82" s="31"/>
    </row>
    <row r="83" spans="2:15" x14ac:dyDescent="0.25">
      <c r="B83" s="17"/>
      <c r="C83" s="23"/>
      <c r="D83" s="222" t="s">
        <v>23</v>
      </c>
      <c r="E83" s="222"/>
      <c r="F83" s="222"/>
      <c r="G83" s="79">
        <v>19570.81537</v>
      </c>
      <c r="H83" s="62">
        <f t="shared" si="5"/>
        <v>0.1602462199626335</v>
      </c>
      <c r="I83" s="79">
        <v>33142.406349999997</v>
      </c>
      <c r="J83" s="62">
        <f t="shared" si="6"/>
        <v>0.26966716503171001</v>
      </c>
      <c r="K83" s="52">
        <f t="shared" si="7"/>
        <v>-13571.590979999997</v>
      </c>
      <c r="L83" s="91">
        <f t="shared" si="4"/>
        <v>-0.40949322860498927</v>
      </c>
      <c r="M83" s="91">
        <v>-0.42559293482177862</v>
      </c>
      <c r="N83" s="6"/>
      <c r="O83" s="31"/>
    </row>
    <row r="84" spans="2:15" x14ac:dyDescent="0.25">
      <c r="B84" s="17"/>
      <c r="C84" s="23"/>
      <c r="D84" s="222" t="s">
        <v>24</v>
      </c>
      <c r="E84" s="222"/>
      <c r="F84" s="222"/>
      <c r="G84" s="79">
        <v>3431.8032200000002</v>
      </c>
      <c r="H84" s="62">
        <f t="shared" si="5"/>
        <v>2.8099672050638427E-2</v>
      </c>
      <c r="I84" s="79">
        <v>3089.1015199999997</v>
      </c>
      <c r="J84" s="62">
        <f t="shared" si="6"/>
        <v>2.5134845086272568E-2</v>
      </c>
      <c r="K84" s="52">
        <f t="shared" si="7"/>
        <v>342.70170000000053</v>
      </c>
      <c r="L84" s="91">
        <f t="shared" si="4"/>
        <v>0.11093895677471965</v>
      </c>
      <c r="M84" s="91">
        <v>8.065007323388218E-2</v>
      </c>
      <c r="N84" s="6"/>
      <c r="O84" s="31"/>
    </row>
    <row r="85" spans="2:15" x14ac:dyDescent="0.25">
      <c r="B85" s="17"/>
      <c r="C85" s="23"/>
      <c r="D85" s="222" t="s">
        <v>25</v>
      </c>
      <c r="E85" s="222"/>
      <c r="F85" s="222"/>
      <c r="G85" s="79">
        <v>10301.861670000002</v>
      </c>
      <c r="H85" s="62">
        <f t="shared" si="5"/>
        <v>8.435184533629593E-2</v>
      </c>
      <c r="I85" s="79">
        <v>9937.2471400000013</v>
      </c>
      <c r="J85" s="62">
        <f t="shared" si="6"/>
        <v>8.08556034273374E-2</v>
      </c>
      <c r="K85" s="52">
        <f t="shared" si="7"/>
        <v>364.61453000000074</v>
      </c>
      <c r="L85" s="91">
        <f t="shared" si="4"/>
        <v>3.6691703936025943E-2</v>
      </c>
      <c r="M85" s="91">
        <v>8.4271137919986749E-3</v>
      </c>
      <c r="N85" s="6"/>
      <c r="O85" s="31"/>
    </row>
    <row r="86" spans="2:15" x14ac:dyDescent="0.25">
      <c r="B86" s="17"/>
      <c r="C86" s="23"/>
      <c r="D86" s="222" t="s">
        <v>26</v>
      </c>
      <c r="E86" s="222"/>
      <c r="F86" s="222"/>
      <c r="G86" s="79">
        <v>21.471150000000002</v>
      </c>
      <c r="H86" s="62">
        <f t="shared" si="5"/>
        <v>1.7580619717177877E-4</v>
      </c>
      <c r="I86" s="79">
        <v>15.609110000000003</v>
      </c>
      <c r="J86" s="62">
        <f t="shared" si="6"/>
        <v>1.2700539598471601E-4</v>
      </c>
      <c r="K86" s="52">
        <f t="shared" si="7"/>
        <v>5.8620399999999986</v>
      </c>
      <c r="L86" s="91">
        <f t="shared" si="4"/>
        <v>0.37555248185194401</v>
      </c>
      <c r="M86" s="91">
        <v>0.33804911708734675</v>
      </c>
      <c r="N86" s="6"/>
      <c r="O86" s="31"/>
    </row>
    <row r="87" spans="2:15" x14ac:dyDescent="0.25">
      <c r="B87" s="17"/>
      <c r="C87" s="23"/>
      <c r="D87" s="222" t="s">
        <v>27</v>
      </c>
      <c r="E87" s="222"/>
      <c r="F87" s="222"/>
      <c r="G87" s="79">
        <v>5468.6019700000006</v>
      </c>
      <c r="H87" s="62">
        <f t="shared" si="5"/>
        <v>4.4777020149912687E-2</v>
      </c>
      <c r="I87" s="79">
        <v>5472.6933499999996</v>
      </c>
      <c r="J87" s="62">
        <f t="shared" si="6"/>
        <v>4.4529225946877929E-2</v>
      </c>
      <c r="K87" s="52">
        <f t="shared" si="7"/>
        <v>-4.0913799999989351</v>
      </c>
      <c r="L87" s="91">
        <f t="shared" si="4"/>
        <v>-7.4759898615528453E-4</v>
      </c>
      <c r="M87" s="91">
        <v>-2.799143575832086E-2</v>
      </c>
      <c r="N87" s="6"/>
      <c r="O87" s="31"/>
    </row>
    <row r="88" spans="2:15" x14ac:dyDescent="0.25">
      <c r="B88" s="17"/>
      <c r="C88" s="23"/>
      <c r="D88" s="222" t="s">
        <v>28</v>
      </c>
      <c r="E88" s="222"/>
      <c r="F88" s="222"/>
      <c r="G88" s="79">
        <v>2267.5989799999998</v>
      </c>
      <c r="H88" s="62">
        <f t="shared" si="5"/>
        <v>1.8567144907673989E-2</v>
      </c>
      <c r="I88" s="79">
        <v>2392.98335</v>
      </c>
      <c r="J88" s="62">
        <f t="shared" si="6"/>
        <v>1.9470796089692634E-2</v>
      </c>
      <c r="K88" s="52">
        <f t="shared" si="7"/>
        <v>-125.38437000000022</v>
      </c>
      <c r="L88" s="91">
        <f t="shared" si="4"/>
        <v>-5.2396674636286167E-2</v>
      </c>
      <c r="M88" s="91">
        <v>-7.8232339674245699E-2</v>
      </c>
      <c r="N88" s="6"/>
      <c r="O88" s="31"/>
    </row>
    <row r="89" spans="2:15" x14ac:dyDescent="0.25">
      <c r="B89" s="17"/>
      <c r="C89" s="23"/>
      <c r="D89" s="222" t="s">
        <v>57</v>
      </c>
      <c r="E89" s="222"/>
      <c r="F89" s="222"/>
      <c r="G89" s="79">
        <v>10435.07475</v>
      </c>
      <c r="H89" s="62">
        <f t="shared" si="5"/>
        <v>8.5442596647163735E-2</v>
      </c>
      <c r="I89" s="79">
        <v>0</v>
      </c>
      <c r="J89" s="62">
        <f t="shared" si="6"/>
        <v>0</v>
      </c>
      <c r="K89" s="52">
        <f t="shared" si="7"/>
        <v>10435.07475</v>
      </c>
      <c r="L89" s="91" t="str">
        <f t="shared" si="4"/>
        <v xml:space="preserve">  - </v>
      </c>
      <c r="M89" s="91">
        <v>0</v>
      </c>
      <c r="N89" s="6"/>
      <c r="O89" s="31"/>
    </row>
    <row r="90" spans="2:15" x14ac:dyDescent="0.25">
      <c r="B90" s="17"/>
      <c r="C90" s="23"/>
      <c r="D90" s="222" t="s">
        <v>29</v>
      </c>
      <c r="E90" s="222"/>
      <c r="F90" s="222"/>
      <c r="G90" s="79">
        <v>112.19001000000002</v>
      </c>
      <c r="H90" s="62">
        <f t="shared" si="5"/>
        <v>9.1861400152128939E-4</v>
      </c>
      <c r="I90" s="79">
        <v>152.66118000000003</v>
      </c>
      <c r="J90" s="62">
        <f t="shared" si="6"/>
        <v>1.2421460043137635E-3</v>
      </c>
      <c r="K90" s="52">
        <f t="shared" si="7"/>
        <v>-40.471170000000015</v>
      </c>
      <c r="L90" s="91">
        <f t="shared" si="4"/>
        <v>-0.26510452755572833</v>
      </c>
      <c r="M90" s="91">
        <v>-0.28514087900763541</v>
      </c>
      <c r="N90" s="6"/>
      <c r="O90" s="31"/>
    </row>
    <row r="91" spans="2:15" x14ac:dyDescent="0.25">
      <c r="B91" s="17"/>
      <c r="C91" s="22"/>
      <c r="D91" s="221" t="s">
        <v>30</v>
      </c>
      <c r="E91" s="221"/>
      <c r="F91" s="221"/>
      <c r="G91" s="78">
        <v>46351.882429999991</v>
      </c>
      <c r="H91" s="84">
        <f t="shared" si="5"/>
        <v>0.37953012213000631</v>
      </c>
      <c r="I91" s="78">
        <v>44131.295510000004</v>
      </c>
      <c r="J91" s="84">
        <f t="shared" si="6"/>
        <v>0.35907957990981348</v>
      </c>
      <c r="K91" s="89">
        <f t="shared" si="7"/>
        <v>2220.586919999987</v>
      </c>
      <c r="L91" s="90">
        <f t="shared" si="4"/>
        <v>5.0317736978666483E-2</v>
      </c>
      <c r="M91" s="90">
        <v>2.168164367919112E-2</v>
      </c>
      <c r="N91" s="6"/>
      <c r="O91" s="31"/>
    </row>
    <row r="92" spans="2:15" x14ac:dyDescent="0.25">
      <c r="B92" s="17"/>
      <c r="C92" s="23"/>
      <c r="D92" s="222" t="s">
        <v>31</v>
      </c>
      <c r="E92" s="222"/>
      <c r="F92" s="222"/>
      <c r="G92" s="79">
        <v>46339.917429999994</v>
      </c>
      <c r="H92" s="62">
        <f t="shared" si="5"/>
        <v>0.3794321524754159</v>
      </c>
      <c r="I92" s="79">
        <v>44115.949540000001</v>
      </c>
      <c r="J92" s="62">
        <f t="shared" si="6"/>
        <v>0.35895471558400505</v>
      </c>
      <c r="K92" s="52">
        <f t="shared" si="7"/>
        <v>2223.9678899999926</v>
      </c>
      <c r="L92" s="91">
        <f t="shared" si="4"/>
        <v>5.0411878542555577E-2</v>
      </c>
      <c r="M92" s="91">
        <v>2.1773218546820683E-2</v>
      </c>
      <c r="N92" s="6"/>
      <c r="O92" s="31"/>
    </row>
    <row r="93" spans="2:15" x14ac:dyDescent="0.25">
      <c r="B93" s="17"/>
      <c r="C93" s="23"/>
      <c r="D93" s="222" t="s">
        <v>32</v>
      </c>
      <c r="E93" s="222"/>
      <c r="F93" s="222"/>
      <c r="G93" s="79">
        <v>11.965</v>
      </c>
      <c r="H93" s="62">
        <f t="shared" si="5"/>
        <v>9.7969654590477576E-5</v>
      </c>
      <c r="I93" s="79">
        <v>15.345969999999999</v>
      </c>
      <c r="J93" s="62">
        <f t="shared" si="6"/>
        <v>1.2486432580842674E-4</v>
      </c>
      <c r="K93" s="52">
        <f t="shared" si="7"/>
        <v>-3.3809699999999996</v>
      </c>
      <c r="L93" s="91">
        <f t="shared" si="4"/>
        <v>-0.22031647396678089</v>
      </c>
      <c r="M93" s="91">
        <v>-0.24157393674159511</v>
      </c>
      <c r="N93" s="6"/>
      <c r="O93" s="31"/>
    </row>
    <row r="94" spans="2:15" x14ac:dyDescent="0.25">
      <c r="B94" s="17"/>
      <c r="C94" s="23"/>
      <c r="D94" s="222" t="s">
        <v>33</v>
      </c>
      <c r="E94" s="222"/>
      <c r="F94" s="222"/>
      <c r="G94" s="79">
        <v>0</v>
      </c>
      <c r="H94" s="62">
        <f t="shared" si="5"/>
        <v>0</v>
      </c>
      <c r="I94" s="79">
        <v>0</v>
      </c>
      <c r="J94" s="62">
        <f t="shared" si="6"/>
        <v>0</v>
      </c>
      <c r="K94" s="52">
        <f t="shared" si="7"/>
        <v>0</v>
      </c>
      <c r="L94" s="91" t="str">
        <f t="shared" si="4"/>
        <v xml:space="preserve">  - </v>
      </c>
      <c r="M94" s="91">
        <v>0</v>
      </c>
      <c r="N94" s="6"/>
      <c r="O94" s="31"/>
    </row>
    <row r="95" spans="2:15" x14ac:dyDescent="0.25">
      <c r="B95" s="17"/>
      <c r="C95" s="23"/>
      <c r="D95" s="222" t="s">
        <v>34</v>
      </c>
      <c r="E95" s="222"/>
      <c r="F95" s="222"/>
      <c r="G95" s="79">
        <v>0</v>
      </c>
      <c r="H95" s="62">
        <f t="shared" si="5"/>
        <v>0</v>
      </c>
      <c r="I95" s="79">
        <v>0</v>
      </c>
      <c r="J95" s="62">
        <f t="shared" si="6"/>
        <v>0</v>
      </c>
      <c r="K95" s="52">
        <f t="shared" si="7"/>
        <v>0</v>
      </c>
      <c r="L95" s="91" t="str">
        <f t="shared" si="4"/>
        <v xml:space="preserve">  - </v>
      </c>
      <c r="M95" s="91">
        <v>0</v>
      </c>
      <c r="N95" s="6"/>
      <c r="O95" s="31"/>
    </row>
    <row r="96" spans="2:15" x14ac:dyDescent="0.25">
      <c r="B96" s="17"/>
      <c r="C96" s="22"/>
      <c r="D96" s="221" t="s">
        <v>17</v>
      </c>
      <c r="E96" s="221"/>
      <c r="F96" s="221"/>
      <c r="G96" s="80">
        <v>19843.495680000004</v>
      </c>
      <c r="H96" s="84">
        <f t="shared" si="5"/>
        <v>0.16247893168719049</v>
      </c>
      <c r="I96" s="80">
        <v>20231.62702</v>
      </c>
      <c r="J96" s="84">
        <f t="shared" si="6"/>
        <v>0.16461706023534842</v>
      </c>
      <c r="K96" s="89">
        <f t="shared" si="7"/>
        <v>-388.13133999999627</v>
      </c>
      <c r="L96" s="90">
        <f t="shared" si="4"/>
        <v>-1.9184385893250666E-2</v>
      </c>
      <c r="M96" s="90">
        <v>-4.592555806076748E-2</v>
      </c>
      <c r="N96" s="6"/>
      <c r="O96" s="31"/>
    </row>
    <row r="97" spans="2:15" x14ac:dyDescent="0.25">
      <c r="B97" s="17"/>
      <c r="C97" s="23"/>
      <c r="D97" s="212" t="s">
        <v>62</v>
      </c>
      <c r="E97" s="212"/>
      <c r="F97" s="212"/>
      <c r="G97" s="81">
        <v>0</v>
      </c>
      <c r="H97" s="83"/>
      <c r="I97" s="81">
        <v>0</v>
      </c>
      <c r="J97" s="83"/>
      <c r="K97" s="87">
        <f>+G97-I97</f>
        <v>0</v>
      </c>
      <c r="L97" s="88" t="str">
        <f t="shared" si="4"/>
        <v xml:space="preserve">  - </v>
      </c>
      <c r="M97" s="88">
        <v>0</v>
      </c>
      <c r="N97" s="6"/>
      <c r="O97" s="31"/>
    </row>
    <row r="98" spans="2:15" x14ac:dyDescent="0.25">
      <c r="B98" s="17"/>
      <c r="C98" s="23"/>
      <c r="D98" s="222" t="s">
        <v>58</v>
      </c>
      <c r="E98" s="222"/>
      <c r="F98" s="222"/>
      <c r="G98" s="79">
        <v>0</v>
      </c>
      <c r="H98" s="62">
        <f>+IF(G98=0,0,G98/G$97)</f>
        <v>0</v>
      </c>
      <c r="I98" s="79">
        <v>0</v>
      </c>
      <c r="J98" s="62">
        <f>+IF(I98=0,0,I98/I$97)</f>
        <v>0</v>
      </c>
      <c r="K98" s="52">
        <f t="shared" ref="K98:K102" si="8">+G98-I98</f>
        <v>0</v>
      </c>
      <c r="L98" s="91" t="str">
        <f t="shared" si="4"/>
        <v xml:space="preserve">  - </v>
      </c>
      <c r="M98" s="91">
        <v>0</v>
      </c>
      <c r="N98" s="6"/>
      <c r="O98" s="31"/>
    </row>
    <row r="99" spans="2:15" x14ac:dyDescent="0.25">
      <c r="B99" s="17"/>
      <c r="C99" s="23"/>
      <c r="D99" s="222" t="s">
        <v>59</v>
      </c>
      <c r="E99" s="222"/>
      <c r="F99" s="222"/>
      <c r="G99" s="79">
        <v>0</v>
      </c>
      <c r="H99" s="62">
        <f>+IF(G99=0,0,G99/G$97)</f>
        <v>0</v>
      </c>
      <c r="I99" s="79">
        <v>0</v>
      </c>
      <c r="J99" s="62">
        <f>+IF(I99=0,0,I99/I$97)</f>
        <v>0</v>
      </c>
      <c r="K99" s="52">
        <f t="shared" si="8"/>
        <v>0</v>
      </c>
      <c r="L99" s="91" t="str">
        <f t="shared" si="4"/>
        <v xml:space="preserve">  - </v>
      </c>
      <c r="M99" s="91">
        <v>0</v>
      </c>
      <c r="N99" s="6"/>
      <c r="O99" s="31"/>
    </row>
    <row r="100" spans="2:15" x14ac:dyDescent="0.25">
      <c r="B100" s="17"/>
      <c r="C100" s="23"/>
      <c r="D100" s="222" t="s">
        <v>60</v>
      </c>
      <c r="E100" s="222"/>
      <c r="F100" s="222"/>
      <c r="G100" s="79">
        <v>0</v>
      </c>
      <c r="H100" s="62">
        <f>+IF(G100=0,0,G100/G$97)</f>
        <v>0</v>
      </c>
      <c r="I100" s="79">
        <v>0</v>
      </c>
      <c r="J100" s="62">
        <f>+IF(I100=0,0,I100/I$97)</f>
        <v>0</v>
      </c>
      <c r="K100" s="52">
        <f t="shared" si="8"/>
        <v>0</v>
      </c>
      <c r="L100" s="91" t="str">
        <f t="shared" si="4"/>
        <v xml:space="preserve">  - </v>
      </c>
      <c r="M100" s="91">
        <v>0</v>
      </c>
      <c r="N100" s="6"/>
      <c r="O100" s="31"/>
    </row>
    <row r="101" spans="2:15" x14ac:dyDescent="0.25">
      <c r="B101" s="17"/>
      <c r="C101" s="23"/>
      <c r="D101" s="222" t="s">
        <v>61</v>
      </c>
      <c r="E101" s="222"/>
      <c r="F101" s="222"/>
      <c r="G101" s="79">
        <v>0</v>
      </c>
      <c r="H101" s="62">
        <f>+IF(G101=0,0,G101/G$97)</f>
        <v>0</v>
      </c>
      <c r="I101" s="79">
        <v>0</v>
      </c>
      <c r="J101" s="62">
        <f>+IF(I101=0,0,I101/I$97)</f>
        <v>0</v>
      </c>
      <c r="K101" s="52">
        <f t="shared" si="8"/>
        <v>0</v>
      </c>
      <c r="L101" s="91" t="str">
        <f t="shared" si="4"/>
        <v xml:space="preserve">  - </v>
      </c>
      <c r="M101" s="91">
        <v>0</v>
      </c>
      <c r="N101" s="6"/>
      <c r="O101" s="31"/>
    </row>
    <row r="102" spans="2:15" x14ac:dyDescent="0.25">
      <c r="B102" s="17"/>
      <c r="C102" s="23"/>
      <c r="D102" s="223" t="s">
        <v>63</v>
      </c>
      <c r="E102" s="223"/>
      <c r="F102" s="223"/>
      <c r="G102" s="82">
        <f>+G97+G79</f>
        <v>122129.65381999999</v>
      </c>
      <c r="H102" s="24"/>
      <c r="I102" s="82">
        <f>+I97+I79</f>
        <v>122901.15612</v>
      </c>
      <c r="J102" s="85"/>
      <c r="K102" s="92">
        <f t="shared" si="8"/>
        <v>-771.50230000000738</v>
      </c>
      <c r="L102" s="93">
        <f>+G102/I102-1</f>
        <v>-6.2774210134094455E-3</v>
      </c>
      <c r="M102" s="93">
        <v>-3.3370491504166266E-2</v>
      </c>
      <c r="N102" s="6"/>
      <c r="O102" s="31"/>
    </row>
    <row r="103" spans="2:15" x14ac:dyDescent="0.25">
      <c r="B103" s="17"/>
      <c r="C103" s="23"/>
      <c r="D103" s="180" t="s">
        <v>64</v>
      </c>
      <c r="E103" s="180"/>
      <c r="F103" s="180"/>
      <c r="G103" s="180"/>
      <c r="H103" s="180"/>
      <c r="I103" s="180"/>
      <c r="J103" s="180"/>
      <c r="K103" s="180"/>
      <c r="L103" s="180"/>
      <c r="M103" s="180"/>
      <c r="N103" s="6"/>
      <c r="O103" s="31"/>
    </row>
    <row r="104" spans="2:15" x14ac:dyDescent="0.25">
      <c r="B104" s="18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32"/>
    </row>
    <row r="107" spans="2:15" x14ac:dyDescent="0.25">
      <c r="B107" s="68" t="s">
        <v>82</v>
      </c>
      <c r="C107" s="96"/>
      <c r="D107" s="96"/>
      <c r="E107" s="96"/>
      <c r="F107" s="96"/>
      <c r="G107" s="97"/>
      <c r="H107" s="97"/>
      <c r="I107" s="97"/>
      <c r="J107" s="97"/>
      <c r="K107" s="97"/>
      <c r="L107" s="97"/>
      <c r="M107" s="97"/>
      <c r="N107" s="97"/>
      <c r="O107" s="30"/>
    </row>
    <row r="108" spans="2:15" ht="15" customHeight="1" x14ac:dyDescent="0.25">
      <c r="B108" s="118"/>
      <c r="C108" s="213" t="str">
        <f>+CONCATENATE("En el año ",F132," el número de contribuyentes activos ascendió a ",FIXED(H132,1)," creciendo  ",FIXED(I132*100,1),"% y una participación respecto al total a nivel nacional de  ",FIXED(J132*100,1),"%")</f>
        <v>En el año 2017 el número de contribuyentes activos ascendió a 118.7 creciendo  8.8% y una participación respecto al total a nivel nacional de  1.3%</v>
      </c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  <c r="O108" s="34"/>
    </row>
    <row r="109" spans="2:15" x14ac:dyDescent="0.25">
      <c r="B109" s="101"/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31"/>
    </row>
    <row r="110" spans="2:15" x14ac:dyDescent="0.25">
      <c r="B110" s="101"/>
      <c r="C110" s="100"/>
      <c r="D110" s="100"/>
      <c r="E110" s="100"/>
      <c r="F110" s="231" t="s">
        <v>77</v>
      </c>
      <c r="G110" s="231"/>
      <c r="H110" s="231"/>
      <c r="I110" s="231"/>
      <c r="J110" s="231"/>
      <c r="K110" s="100"/>
      <c r="L110" s="100"/>
      <c r="M110" s="100"/>
      <c r="N110" s="100"/>
      <c r="O110" s="31"/>
    </row>
    <row r="111" spans="2:15" x14ac:dyDescent="0.25">
      <c r="B111" s="17"/>
      <c r="C111" s="6"/>
      <c r="D111" s="6"/>
      <c r="E111" s="6"/>
      <c r="F111" s="181" t="s">
        <v>78</v>
      </c>
      <c r="G111" s="181"/>
      <c r="H111" s="181"/>
      <c r="I111" s="181"/>
      <c r="J111" s="181"/>
      <c r="K111" s="6"/>
      <c r="L111" s="6"/>
      <c r="M111" s="6"/>
      <c r="N111" s="6"/>
      <c r="O111" s="31"/>
    </row>
    <row r="112" spans="2:15" x14ac:dyDescent="0.25">
      <c r="B112" s="17"/>
      <c r="C112" s="6"/>
      <c r="D112" s="6"/>
      <c r="E112" s="6"/>
      <c r="F112" s="86" t="s">
        <v>75</v>
      </c>
      <c r="G112" s="86" t="s">
        <v>76</v>
      </c>
      <c r="H112" s="86" t="s">
        <v>1</v>
      </c>
      <c r="I112" s="86" t="s">
        <v>79</v>
      </c>
      <c r="J112" s="86" t="s">
        <v>80</v>
      </c>
      <c r="K112" s="6"/>
      <c r="L112" s="6"/>
      <c r="M112" s="6"/>
      <c r="N112" s="6"/>
      <c r="O112" s="31"/>
    </row>
    <row r="113" spans="2:15" x14ac:dyDescent="0.25">
      <c r="B113" s="17"/>
      <c r="C113" s="6"/>
      <c r="D113" s="6"/>
      <c r="E113" s="6"/>
      <c r="F113" s="138">
        <v>1998</v>
      </c>
      <c r="G113" s="79">
        <v>1907.1309999999996</v>
      </c>
      <c r="H113" s="79">
        <v>16.507000000000001</v>
      </c>
      <c r="I113" s="62"/>
      <c r="J113" s="62"/>
      <c r="K113" s="6"/>
      <c r="L113" s="6"/>
      <c r="M113" s="6"/>
      <c r="N113" s="6"/>
      <c r="O113" s="31"/>
    </row>
    <row r="114" spans="2:15" x14ac:dyDescent="0.25">
      <c r="B114" s="17"/>
      <c r="C114" s="6"/>
      <c r="D114" s="6"/>
      <c r="E114" s="6"/>
      <c r="F114" s="138">
        <v>1999</v>
      </c>
      <c r="G114" s="79">
        <v>1777.9380000000001</v>
      </c>
      <c r="H114" s="79">
        <v>15.356</v>
      </c>
      <c r="I114" s="62">
        <f>+H114/H113-1</f>
        <v>-6.9727994184285547E-2</v>
      </c>
      <c r="J114" s="62">
        <f>+H114/G114</f>
        <v>8.6369715929351856E-3</v>
      </c>
      <c r="K114" s="6"/>
      <c r="L114" s="6"/>
      <c r="M114" s="6"/>
      <c r="N114" s="6"/>
      <c r="O114" s="31"/>
    </row>
    <row r="115" spans="2:15" x14ac:dyDescent="0.25">
      <c r="B115" s="17"/>
      <c r="C115" s="6"/>
      <c r="D115" s="6"/>
      <c r="E115" s="6"/>
      <c r="F115" s="138">
        <v>2000</v>
      </c>
      <c r="G115" s="79">
        <v>1971.741</v>
      </c>
      <c r="H115" s="79">
        <v>17.564</v>
      </c>
      <c r="I115" s="62">
        <f t="shared" ref="I115:I132" si="9">+H115/H114-1</f>
        <v>0.14378744464704352</v>
      </c>
      <c r="J115" s="62">
        <f t="shared" ref="J115:J132" si="10">+H115/G115</f>
        <v>8.907863659578007E-3</v>
      </c>
      <c r="K115" s="6"/>
      <c r="L115" s="6"/>
      <c r="M115" s="6"/>
      <c r="N115" s="6"/>
      <c r="O115" s="31"/>
    </row>
    <row r="116" spans="2:15" x14ac:dyDescent="0.25">
      <c r="B116" s="17"/>
      <c r="C116" s="6"/>
      <c r="D116" s="6"/>
      <c r="E116" s="6"/>
      <c r="F116" s="138">
        <v>2001</v>
      </c>
      <c r="G116" s="79">
        <v>2181.5149999999999</v>
      </c>
      <c r="H116" s="79">
        <v>19.388000000000002</v>
      </c>
      <c r="I116" s="62">
        <f t="shared" si="9"/>
        <v>0.10384878159872479</v>
      </c>
      <c r="J116" s="62">
        <f t="shared" si="10"/>
        <v>8.8874016451869469E-3</v>
      </c>
      <c r="K116" s="6"/>
      <c r="L116" s="6"/>
      <c r="M116" s="6"/>
      <c r="N116" s="6"/>
      <c r="O116" s="31"/>
    </row>
    <row r="117" spans="2:15" x14ac:dyDescent="0.25">
      <c r="B117" s="17"/>
      <c r="C117" s="6"/>
      <c r="D117" s="6"/>
      <c r="E117" s="6"/>
      <c r="F117" s="138">
        <v>2002</v>
      </c>
      <c r="G117" s="79">
        <v>2421.1780000000003</v>
      </c>
      <c r="H117" s="79">
        <v>21.925000000000001</v>
      </c>
      <c r="I117" s="62">
        <f t="shared" si="9"/>
        <v>0.13085413657932743</v>
      </c>
      <c r="J117" s="62">
        <f t="shared" si="10"/>
        <v>9.0555093429727177E-3</v>
      </c>
      <c r="K117" s="6"/>
      <c r="L117" s="6"/>
      <c r="M117" s="6"/>
      <c r="N117" s="6"/>
      <c r="O117" s="31"/>
    </row>
    <row r="118" spans="2:15" x14ac:dyDescent="0.25">
      <c r="B118" s="17"/>
      <c r="C118" s="6"/>
      <c r="D118" s="6"/>
      <c r="E118" s="6"/>
      <c r="F118" s="138">
        <v>2003</v>
      </c>
      <c r="G118" s="79">
        <v>2675.5149999999999</v>
      </c>
      <c r="H118" s="79">
        <v>24.108000000000001</v>
      </c>
      <c r="I118" s="62">
        <f t="shared" si="9"/>
        <v>9.9566704675028594E-2</v>
      </c>
      <c r="J118" s="62">
        <f t="shared" si="10"/>
        <v>9.0106016972433343E-3</v>
      </c>
      <c r="K118" s="6"/>
      <c r="L118" s="6"/>
      <c r="M118" s="6"/>
      <c r="N118" s="6"/>
      <c r="O118" s="31"/>
    </row>
    <row r="119" spans="2:15" x14ac:dyDescent="0.25">
      <c r="B119" s="17"/>
      <c r="C119" s="6"/>
      <c r="D119" s="6"/>
      <c r="E119" s="6"/>
      <c r="F119" s="138">
        <v>2004</v>
      </c>
      <c r="G119" s="79">
        <v>2917.98</v>
      </c>
      <c r="H119" s="79">
        <v>26.553999999999998</v>
      </c>
      <c r="I119" s="62">
        <f t="shared" si="9"/>
        <v>0.1014600962336154</v>
      </c>
      <c r="J119" s="62">
        <f t="shared" si="10"/>
        <v>9.1001309124805509E-3</v>
      </c>
      <c r="K119" s="6"/>
      <c r="L119" s="6"/>
      <c r="M119" s="6"/>
      <c r="N119" s="6"/>
      <c r="O119" s="31"/>
    </row>
    <row r="120" spans="2:15" x14ac:dyDescent="0.25">
      <c r="B120" s="17"/>
      <c r="C120" s="6"/>
      <c r="D120" s="6"/>
      <c r="E120" s="6"/>
      <c r="F120" s="138">
        <v>2005</v>
      </c>
      <c r="G120" s="79">
        <v>3283.3780000000006</v>
      </c>
      <c r="H120" s="79">
        <v>30.137</v>
      </c>
      <c r="I120" s="62">
        <f t="shared" si="9"/>
        <v>0.13493259019356785</v>
      </c>
      <c r="J120" s="62">
        <f t="shared" si="10"/>
        <v>9.1786568588813084E-3</v>
      </c>
      <c r="K120" s="6"/>
      <c r="L120" s="6"/>
      <c r="M120" s="6"/>
      <c r="N120" s="6"/>
      <c r="O120" s="31"/>
    </row>
    <row r="121" spans="2:15" x14ac:dyDescent="0.25">
      <c r="B121" s="17"/>
      <c r="C121" s="6"/>
      <c r="D121" s="6"/>
      <c r="E121" s="6"/>
      <c r="F121" s="138">
        <v>2006</v>
      </c>
      <c r="G121" s="79">
        <v>3482.0789999999997</v>
      </c>
      <c r="H121" s="79">
        <v>33.246000000000002</v>
      </c>
      <c r="I121" s="62">
        <f t="shared" si="9"/>
        <v>0.10316222583535195</v>
      </c>
      <c r="J121" s="62">
        <f t="shared" si="10"/>
        <v>9.5477443217112552E-3</v>
      </c>
      <c r="K121" s="6"/>
      <c r="L121" s="6"/>
      <c r="M121" s="6"/>
      <c r="N121" s="6"/>
      <c r="O121" s="31"/>
    </row>
    <row r="122" spans="2:15" x14ac:dyDescent="0.25">
      <c r="B122" s="17"/>
      <c r="C122" s="6"/>
      <c r="D122" s="6"/>
      <c r="E122" s="6"/>
      <c r="F122" s="138">
        <v>2007</v>
      </c>
      <c r="G122" s="79">
        <v>3898.12</v>
      </c>
      <c r="H122" s="79">
        <v>38.506999999999998</v>
      </c>
      <c r="I122" s="62">
        <f t="shared" si="9"/>
        <v>0.15824460085423797</v>
      </c>
      <c r="J122" s="62">
        <f t="shared" si="10"/>
        <v>9.8783516156506213E-3</v>
      </c>
      <c r="K122" s="6"/>
      <c r="L122" s="6"/>
      <c r="M122" s="6"/>
      <c r="N122" s="6"/>
      <c r="O122" s="31"/>
    </row>
    <row r="123" spans="2:15" x14ac:dyDescent="0.25">
      <c r="B123" s="17"/>
      <c r="C123" s="6"/>
      <c r="D123" s="6"/>
      <c r="E123" s="6"/>
      <c r="F123" s="138">
        <v>2008</v>
      </c>
      <c r="G123" s="79">
        <v>4309.1000000000004</v>
      </c>
      <c r="H123" s="79">
        <v>43.975999999999999</v>
      </c>
      <c r="I123" s="62">
        <f t="shared" si="9"/>
        <v>0.14202612512010804</v>
      </c>
      <c r="J123" s="62">
        <f t="shared" si="10"/>
        <v>1.0205379313545751E-2</v>
      </c>
      <c r="K123" s="6"/>
      <c r="L123" s="6"/>
      <c r="M123" s="6"/>
      <c r="N123" s="6"/>
      <c r="O123" s="31"/>
    </row>
    <row r="124" spans="2:15" x14ac:dyDescent="0.25">
      <c r="B124" s="17"/>
      <c r="C124" s="6"/>
      <c r="D124" s="6"/>
      <c r="E124" s="6"/>
      <c r="F124" s="138">
        <v>2009</v>
      </c>
      <c r="G124" s="79">
        <v>4689.0369999999994</v>
      </c>
      <c r="H124" s="79">
        <v>50.093000000000004</v>
      </c>
      <c r="I124" s="62">
        <f t="shared" si="9"/>
        <v>0.13909859923594703</v>
      </c>
      <c r="J124" s="62">
        <f t="shared" si="10"/>
        <v>1.0683003780946922E-2</v>
      </c>
      <c r="K124" s="6"/>
      <c r="L124" s="6"/>
      <c r="M124" s="6"/>
      <c r="N124" s="6"/>
      <c r="O124" s="31"/>
    </row>
    <row r="125" spans="2:15" x14ac:dyDescent="0.25">
      <c r="B125" s="17"/>
      <c r="C125" s="6"/>
      <c r="D125" s="6"/>
      <c r="E125" s="6"/>
      <c r="F125" s="138">
        <v>2010</v>
      </c>
      <c r="G125" s="79">
        <v>5116.8109999999988</v>
      </c>
      <c r="H125" s="79">
        <v>55.726999999999997</v>
      </c>
      <c r="I125" s="62">
        <f t="shared" si="9"/>
        <v>0.11247080430399437</v>
      </c>
      <c r="J125" s="62">
        <f t="shared" si="10"/>
        <v>1.0890963140909447E-2</v>
      </c>
      <c r="K125" s="6"/>
      <c r="L125" s="6"/>
      <c r="M125" s="6"/>
      <c r="N125" s="6"/>
      <c r="O125" s="31"/>
    </row>
    <row r="126" spans="2:15" x14ac:dyDescent="0.25">
      <c r="B126" s="17"/>
      <c r="C126" s="6"/>
      <c r="D126" s="6"/>
      <c r="E126" s="6"/>
      <c r="F126" s="138">
        <v>2011</v>
      </c>
      <c r="G126" s="79">
        <v>5623.4490000000005</v>
      </c>
      <c r="H126" s="79">
        <v>64.08</v>
      </c>
      <c r="I126" s="62">
        <f t="shared" si="9"/>
        <v>0.14989143503149283</v>
      </c>
      <c r="J126" s="62">
        <f t="shared" si="10"/>
        <v>1.1395142020493116E-2</v>
      </c>
      <c r="K126" s="6"/>
      <c r="L126" s="6"/>
      <c r="M126" s="6"/>
      <c r="N126" s="6"/>
      <c r="O126" s="31"/>
    </row>
    <row r="127" spans="2:15" x14ac:dyDescent="0.25">
      <c r="B127" s="17"/>
      <c r="C127" s="6"/>
      <c r="D127" s="6"/>
      <c r="E127" s="6"/>
      <c r="F127" s="138">
        <v>2012</v>
      </c>
      <c r="G127" s="79">
        <v>6167.0460000000003</v>
      </c>
      <c r="H127" s="79">
        <v>73.902000000000001</v>
      </c>
      <c r="I127" s="62">
        <f t="shared" si="9"/>
        <v>0.15327715355805238</v>
      </c>
      <c r="J127" s="62">
        <f t="shared" si="10"/>
        <v>1.1983370968856077E-2</v>
      </c>
      <c r="K127" s="6"/>
      <c r="L127" s="6"/>
      <c r="M127" s="6"/>
      <c r="N127" s="6"/>
      <c r="O127" s="31"/>
    </row>
    <row r="128" spans="2:15" x14ac:dyDescent="0.25">
      <c r="B128" s="17"/>
      <c r="C128" s="6"/>
      <c r="D128" s="6"/>
      <c r="E128" s="6"/>
      <c r="F128" s="138">
        <v>2013</v>
      </c>
      <c r="G128" s="79">
        <v>6651.9989999999989</v>
      </c>
      <c r="H128" s="79">
        <v>82.447999999999993</v>
      </c>
      <c r="I128" s="62">
        <f t="shared" si="9"/>
        <v>0.1156396308624934</v>
      </c>
      <c r="J128" s="62">
        <f t="shared" si="10"/>
        <v>1.2394469692493942E-2</v>
      </c>
      <c r="K128" s="6"/>
      <c r="L128" s="6"/>
      <c r="M128" s="6"/>
      <c r="N128" s="6"/>
      <c r="O128" s="31"/>
    </row>
    <row r="129" spans="2:15" x14ac:dyDescent="0.25">
      <c r="B129" s="17"/>
      <c r="C129" s="6"/>
      <c r="D129" s="6"/>
      <c r="E129" s="6"/>
      <c r="F129" s="138">
        <v>2014</v>
      </c>
      <c r="G129" s="79">
        <v>7112.3010000000004</v>
      </c>
      <c r="H129" s="79">
        <v>90.983999999999995</v>
      </c>
      <c r="I129" s="62">
        <f t="shared" si="9"/>
        <v>0.10353192315156212</v>
      </c>
      <c r="J129" s="62">
        <f t="shared" si="10"/>
        <v>1.2792484457561624E-2</v>
      </c>
      <c r="K129" s="6"/>
      <c r="L129" s="6"/>
      <c r="M129" s="6"/>
      <c r="N129" s="6"/>
      <c r="O129" s="31"/>
    </row>
    <row r="130" spans="2:15" x14ac:dyDescent="0.25">
      <c r="B130" s="17"/>
      <c r="C130" s="6"/>
      <c r="D130" s="6"/>
      <c r="E130" s="6"/>
      <c r="F130" s="138">
        <v>2015</v>
      </c>
      <c r="G130" s="79">
        <v>7670.4990000000007</v>
      </c>
      <c r="H130" s="79">
        <v>99.543999999999997</v>
      </c>
      <c r="I130" s="62">
        <f t="shared" si="9"/>
        <v>9.4082476039743179E-2</v>
      </c>
      <c r="J130" s="62">
        <f t="shared" si="10"/>
        <v>1.2977512936250952E-2</v>
      </c>
      <c r="K130" s="6"/>
      <c r="L130" s="6"/>
      <c r="M130" s="6"/>
      <c r="N130" s="6"/>
      <c r="O130" s="31"/>
    </row>
    <row r="131" spans="2:15" x14ac:dyDescent="0.25">
      <c r="B131" s="17"/>
      <c r="C131" s="6"/>
      <c r="D131" s="6"/>
      <c r="E131" s="6"/>
      <c r="F131" s="138">
        <v>2016</v>
      </c>
      <c r="G131" s="79">
        <v>8231.9619999999995</v>
      </c>
      <c r="H131" s="79">
        <v>109.10599999999999</v>
      </c>
      <c r="I131" s="62">
        <f t="shared" si="9"/>
        <v>9.6058024592140079E-2</v>
      </c>
      <c r="J131" s="62">
        <f t="shared" si="10"/>
        <v>1.3253948451171178E-2</v>
      </c>
      <c r="K131" s="6"/>
      <c r="L131" s="6"/>
      <c r="M131" s="6"/>
      <c r="N131" s="6"/>
      <c r="O131" s="31"/>
    </row>
    <row r="132" spans="2:15" x14ac:dyDescent="0.25">
      <c r="B132" s="17"/>
      <c r="C132" s="6"/>
      <c r="D132" s="6"/>
      <c r="E132" s="6"/>
      <c r="F132" s="138">
        <v>2017</v>
      </c>
      <c r="G132" s="79">
        <v>8841.7419999999984</v>
      </c>
      <c r="H132" s="79">
        <v>118.72799999999999</v>
      </c>
      <c r="I132" s="62">
        <f t="shared" si="9"/>
        <v>8.8189467123714449E-2</v>
      </c>
      <c r="J132" s="62">
        <f t="shared" si="10"/>
        <v>1.3428123100628814E-2</v>
      </c>
      <c r="K132" s="139">
        <f>+H132/Centro!F153</f>
        <v>9.8034407163824167E-2</v>
      </c>
      <c r="L132" s="6"/>
      <c r="M132" s="6"/>
      <c r="N132" s="6"/>
      <c r="O132" s="31"/>
    </row>
    <row r="133" spans="2:15" x14ac:dyDescent="0.25">
      <c r="B133" s="17"/>
      <c r="C133" s="6"/>
      <c r="D133" s="6"/>
      <c r="E133" s="6"/>
      <c r="F133" s="177" t="s">
        <v>81</v>
      </c>
      <c r="G133" s="177"/>
      <c r="H133" s="177"/>
      <c r="I133" s="177"/>
      <c r="J133" s="177"/>
      <c r="K133" s="6"/>
      <c r="L133" s="6"/>
      <c r="M133" s="6"/>
      <c r="N133" s="6"/>
      <c r="O133" s="31"/>
    </row>
    <row r="134" spans="2:15" x14ac:dyDescent="0.25">
      <c r="B134" s="17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31"/>
    </row>
    <row r="135" spans="2:15" x14ac:dyDescent="0.25">
      <c r="B135" s="18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32"/>
    </row>
  </sheetData>
  <mergeCells count="62">
    <mergeCell ref="C108:N109"/>
    <mergeCell ref="F110:J110"/>
    <mergeCell ref="F111:J111"/>
    <mergeCell ref="F133:J133"/>
    <mergeCell ref="D99:F99"/>
    <mergeCell ref="D100:F100"/>
    <mergeCell ref="D101:F101"/>
    <mergeCell ref="D102:F102"/>
    <mergeCell ref="D103:M103"/>
    <mergeCell ref="D94:F94"/>
    <mergeCell ref="D95:F95"/>
    <mergeCell ref="D96:F96"/>
    <mergeCell ref="D97:F97"/>
    <mergeCell ref="D98:F98"/>
    <mergeCell ref="D89:F89"/>
    <mergeCell ref="D90:F90"/>
    <mergeCell ref="D91:F91"/>
    <mergeCell ref="D92:F92"/>
    <mergeCell ref="D93:F93"/>
    <mergeCell ref="D84:F84"/>
    <mergeCell ref="D85:F85"/>
    <mergeCell ref="D86:F86"/>
    <mergeCell ref="D87:F87"/>
    <mergeCell ref="D88:F88"/>
    <mergeCell ref="D79:F79"/>
    <mergeCell ref="D80:F80"/>
    <mergeCell ref="D81:F81"/>
    <mergeCell ref="D82:F82"/>
    <mergeCell ref="D83:F83"/>
    <mergeCell ref="C73:N75"/>
    <mergeCell ref="D76:M76"/>
    <mergeCell ref="D77:F78"/>
    <mergeCell ref="G77:H77"/>
    <mergeCell ref="I77:J77"/>
    <mergeCell ref="K77:L77"/>
    <mergeCell ref="C45:N45"/>
    <mergeCell ref="C55:N55"/>
    <mergeCell ref="C57:N57"/>
    <mergeCell ref="C58:N58"/>
    <mergeCell ref="C68:N68"/>
    <mergeCell ref="D24:M24"/>
    <mergeCell ref="C30:N30"/>
    <mergeCell ref="C31:N31"/>
    <mergeCell ref="C41:N41"/>
    <mergeCell ref="C44:N44"/>
    <mergeCell ref="D18:F18"/>
    <mergeCell ref="D19:F19"/>
    <mergeCell ref="D20:F20"/>
    <mergeCell ref="D21:F21"/>
    <mergeCell ref="D22:F22"/>
    <mergeCell ref="D13:F13"/>
    <mergeCell ref="D14:F14"/>
    <mergeCell ref="D15:F15"/>
    <mergeCell ref="D16:F16"/>
    <mergeCell ref="D17:F17"/>
    <mergeCell ref="B1:O2"/>
    <mergeCell ref="C7:N9"/>
    <mergeCell ref="D10:M10"/>
    <mergeCell ref="D11:F12"/>
    <mergeCell ref="G11:H11"/>
    <mergeCell ref="I11:J11"/>
    <mergeCell ref="K11:L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P135"/>
  <sheetViews>
    <sheetView zoomScaleNormal="100" workbookViewId="0">
      <selection activeCell="B1" sqref="B1:O2"/>
    </sheetView>
  </sheetViews>
  <sheetFormatPr baseColWidth="10" defaultColWidth="0" defaultRowHeight="15" x14ac:dyDescent="0.25"/>
  <cols>
    <col min="1" max="1" width="11.7109375" style="1" customWidth="1"/>
    <col min="2" max="15" width="11.7109375" style="5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234" t="s">
        <v>121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</row>
    <row r="2" spans="2:15" ht="15" customHeight="1" x14ac:dyDescent="0.25"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</row>
    <row r="3" spans="2:15" x14ac:dyDescent="0.25">
      <c r="B3" s="69" t="str">
        <f>+B6</f>
        <v>1. Recaudación Tributos Internos (Soles)</v>
      </c>
      <c r="C3" s="70"/>
      <c r="D3" s="70"/>
      <c r="E3" s="70"/>
      <c r="F3" s="70"/>
      <c r="G3" s="70"/>
      <c r="H3" s="70"/>
      <c r="I3" s="69"/>
      <c r="J3" s="69" t="str">
        <f>+B72</f>
        <v>3. Recaudación Tributos Internos - Detalle de cargas Tributarias</v>
      </c>
      <c r="K3" s="70"/>
      <c r="L3" s="70"/>
      <c r="M3" s="42"/>
      <c r="N3" s="42"/>
      <c r="O3" s="42"/>
    </row>
    <row r="4" spans="2:15" x14ac:dyDescent="0.25">
      <c r="B4" s="69" t="str">
        <f>+B28</f>
        <v>2. Ingresos Tributarios recaudados por la SUNAT  2007-2017, en soles</v>
      </c>
      <c r="C4" s="69"/>
      <c r="D4" s="69"/>
      <c r="E4" s="69"/>
      <c r="F4" s="69"/>
      <c r="G4" s="69"/>
      <c r="H4" s="71"/>
      <c r="I4" s="69"/>
      <c r="J4" s="69" t="str">
        <f>+B107</f>
        <v>4. Número de contribuyentes activos por región</v>
      </c>
      <c r="K4" s="71"/>
      <c r="L4" s="71"/>
      <c r="M4" s="48"/>
      <c r="N4" s="48"/>
      <c r="O4" s="48"/>
    </row>
    <row r="5" spans="2:15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5" x14ac:dyDescent="0.25">
      <c r="B6" s="68" t="s">
        <v>51</v>
      </c>
      <c r="C6" s="96"/>
      <c r="D6" s="96"/>
      <c r="E6" s="96"/>
      <c r="F6" s="96"/>
      <c r="G6" s="97"/>
      <c r="H6" s="97"/>
      <c r="I6" s="97"/>
      <c r="J6" s="97"/>
      <c r="K6" s="97"/>
      <c r="L6" s="97"/>
      <c r="M6" s="97"/>
      <c r="N6" s="97"/>
      <c r="O6" s="30"/>
    </row>
    <row r="7" spans="2:15" ht="15" customHeight="1" x14ac:dyDescent="0.25">
      <c r="B7" s="118"/>
      <c r="C7" s="213" t="str">
        <f>+CONCATENATE("Durante el 2017  en la región se recaudaron S/ ", FIXED(G13/1000,1)," millones por tributos internos,  ", +IF(L13&gt;0, "Un aumento en", "Una reducción de")," ",FIXED(100*L13,1),"% respecto del 2016. Mientras que en terminos reales (quitando la inflación del periodo) la recaudación habría ", IF(LM13&gt;0,"crecido","disminuido")," en ", FIXED(100*M13,1),"%  Es así que se recaudaron en el 2017:  S/ ",FIXED(G14/1000,1)," millones por Impuesto a la Renta, S/ ", FIXED(G17/1000,1)," millones por Impuesto a la producción y el Consumo y solo S/ ",FIXED(G20/1000,1)," millones por otros conceptos.")</f>
        <v>Durante el 2017  en la región se recaudaron S/ 34.0 millones por tributos internos,  Un aumento en 3.0% respecto del 2016. Mientras que en terminos reales (quitando la inflación del periodo) la recaudación habría disminuido en 0.2%  Es así que se recaudaron en el 2017:  S/ 16.3 millones por Impuesto a la Renta, S/ 12.9 millones por Impuesto a la producción y el Consumo y solo S/ 4.9 millones por otros conceptos.</v>
      </c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34"/>
    </row>
    <row r="8" spans="2:15" x14ac:dyDescent="0.25">
      <c r="B8" s="101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34"/>
    </row>
    <row r="9" spans="2:15" ht="15" customHeight="1" x14ac:dyDescent="0.25">
      <c r="B9" s="101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31"/>
    </row>
    <row r="10" spans="2:15" x14ac:dyDescent="0.25">
      <c r="B10" s="101"/>
      <c r="C10" s="100"/>
      <c r="D10" s="199" t="s">
        <v>52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00"/>
      <c r="O10" s="31"/>
    </row>
    <row r="11" spans="2:15" ht="15" customHeight="1" x14ac:dyDescent="0.25">
      <c r="B11" s="17"/>
      <c r="C11" s="6"/>
      <c r="D11" s="206" t="s">
        <v>10</v>
      </c>
      <c r="E11" s="207"/>
      <c r="F11" s="208"/>
      <c r="G11" s="197">
        <v>2017</v>
      </c>
      <c r="H11" s="197"/>
      <c r="I11" s="197">
        <v>2016</v>
      </c>
      <c r="J11" s="197"/>
      <c r="K11" s="198" t="s">
        <v>53</v>
      </c>
      <c r="L11" s="198"/>
      <c r="M11" s="40" t="s">
        <v>54</v>
      </c>
      <c r="N11" s="6"/>
      <c r="O11" s="31"/>
    </row>
    <row r="12" spans="2:15" ht="15" customHeight="1" thickBot="1" x14ac:dyDescent="0.3">
      <c r="B12" s="17"/>
      <c r="C12" s="6"/>
      <c r="D12" s="209"/>
      <c r="E12" s="210"/>
      <c r="F12" s="211"/>
      <c r="G12" s="29" t="s">
        <v>50</v>
      </c>
      <c r="H12" s="29" t="s">
        <v>6</v>
      </c>
      <c r="I12" s="29" t="s">
        <v>50</v>
      </c>
      <c r="J12" s="29" t="s">
        <v>6</v>
      </c>
      <c r="K12" s="29" t="s">
        <v>50</v>
      </c>
      <c r="L12" s="29" t="s">
        <v>7</v>
      </c>
      <c r="M12" s="29" t="s">
        <v>55</v>
      </c>
      <c r="N12" s="6"/>
      <c r="O12" s="31"/>
    </row>
    <row r="13" spans="2:15" ht="15.75" customHeight="1" thickTop="1" x14ac:dyDescent="0.25">
      <c r="B13" s="17"/>
      <c r="C13" s="6"/>
      <c r="D13" s="201" t="s">
        <v>47</v>
      </c>
      <c r="E13" s="202"/>
      <c r="F13" s="203"/>
      <c r="G13" s="54">
        <f>+G14+G17+G20</f>
        <v>34029.111080000002</v>
      </c>
      <c r="H13" s="115"/>
      <c r="I13" s="54">
        <f>+I14+I17+I20</f>
        <v>33041.796349999997</v>
      </c>
      <c r="J13" s="115"/>
      <c r="K13" s="54">
        <f>+G13-I13</f>
        <v>987.31473000000551</v>
      </c>
      <c r="L13" s="59">
        <f>+IF(I13=0,"  - ",G13/I13-1)</f>
        <v>2.9880782495652847E-2</v>
      </c>
      <c r="M13" s="59">
        <v>1.8018868086031592E-3</v>
      </c>
      <c r="N13" s="6"/>
      <c r="O13" s="31"/>
    </row>
    <row r="14" spans="2:15" x14ac:dyDescent="0.25">
      <c r="B14" s="17"/>
      <c r="C14" s="6"/>
      <c r="D14" s="204" t="s">
        <v>11</v>
      </c>
      <c r="E14" s="204"/>
      <c r="F14" s="204"/>
      <c r="G14" s="51">
        <v>16270.28789</v>
      </c>
      <c r="H14" s="56">
        <f t="shared" ref="H14:H20" si="0">+G14/G$13</f>
        <v>0.47812850155708503</v>
      </c>
      <c r="I14" s="51">
        <v>15343.495989999999</v>
      </c>
      <c r="J14" s="56">
        <f t="shared" ref="J14:J20" si="1">+I14/I$13</f>
        <v>0.46436627801563218</v>
      </c>
      <c r="K14" s="60">
        <f>+G14-I14</f>
        <v>926.79190000000017</v>
      </c>
      <c r="L14" s="61">
        <f t="shared" ref="L14:L22" si="2">+IF(I14=0,"  - ",G14/I14-1)</f>
        <v>6.0402916037129328E-2</v>
      </c>
      <c r="M14" s="61">
        <v>3.1491858202359335E-2</v>
      </c>
      <c r="N14" s="6"/>
      <c r="O14" s="31"/>
    </row>
    <row r="15" spans="2:15" x14ac:dyDescent="0.25">
      <c r="B15" s="17"/>
      <c r="C15" s="6"/>
      <c r="D15" s="205" t="s">
        <v>12</v>
      </c>
      <c r="E15" s="205"/>
      <c r="F15" s="205"/>
      <c r="G15" s="52">
        <v>3245.4895199999996</v>
      </c>
      <c r="H15" s="57">
        <f t="shared" si="0"/>
        <v>9.5373914186887995E-2</v>
      </c>
      <c r="I15" s="52">
        <v>4912.0455499999998</v>
      </c>
      <c r="J15" s="57">
        <f t="shared" si="1"/>
        <v>0.14866157693027487</v>
      </c>
      <c r="K15" s="52">
        <f t="shared" ref="K15:K22" si="3">+G15-I15</f>
        <v>-1666.5560300000002</v>
      </c>
      <c r="L15" s="62">
        <f t="shared" si="2"/>
        <v>-0.33927943318848097</v>
      </c>
      <c r="M15" s="62">
        <v>-0.35729346373367887</v>
      </c>
      <c r="N15" s="6"/>
      <c r="O15" s="31"/>
    </row>
    <row r="16" spans="2:15" x14ac:dyDescent="0.25">
      <c r="B16" s="17"/>
      <c r="C16" s="6"/>
      <c r="D16" s="205" t="s">
        <v>13</v>
      </c>
      <c r="E16" s="205"/>
      <c r="F16" s="205"/>
      <c r="G16" s="52">
        <v>4674.7137899999998</v>
      </c>
      <c r="H16" s="57">
        <f t="shared" si="0"/>
        <v>0.13737396134180768</v>
      </c>
      <c r="I16" s="52">
        <v>4481.7398900000007</v>
      </c>
      <c r="J16" s="57">
        <f t="shared" si="1"/>
        <v>0.13563850592523857</v>
      </c>
      <c r="K16" s="52">
        <f t="shared" si="3"/>
        <v>192.97389999999905</v>
      </c>
      <c r="L16" s="62">
        <f t="shared" si="2"/>
        <v>4.3057808961777688E-2</v>
      </c>
      <c r="M16" s="62">
        <v>1.4619651933127642E-2</v>
      </c>
      <c r="N16" s="6"/>
      <c r="O16" s="31"/>
    </row>
    <row r="17" spans="2:15" x14ac:dyDescent="0.25">
      <c r="B17" s="17"/>
      <c r="C17" s="6"/>
      <c r="D17" s="204" t="s">
        <v>14</v>
      </c>
      <c r="E17" s="204"/>
      <c r="F17" s="204"/>
      <c r="G17" s="51">
        <v>12886.291240000002</v>
      </c>
      <c r="H17" s="56">
        <f t="shared" si="0"/>
        <v>0.37868433323765804</v>
      </c>
      <c r="I17" s="51">
        <v>12607.37053</v>
      </c>
      <c r="J17" s="56">
        <f t="shared" si="1"/>
        <v>0.38155826627749317</v>
      </c>
      <c r="K17" s="60">
        <f t="shared" si="3"/>
        <v>278.92071000000215</v>
      </c>
      <c r="L17" s="61">
        <f t="shared" si="2"/>
        <v>2.2123622791627495E-2</v>
      </c>
      <c r="M17" s="61">
        <v>-5.7437799907490428E-3</v>
      </c>
      <c r="N17" s="6"/>
      <c r="O17" s="31"/>
    </row>
    <row r="18" spans="2:15" x14ac:dyDescent="0.25">
      <c r="B18" s="17"/>
      <c r="C18" s="6"/>
      <c r="D18" s="205" t="s">
        <v>15</v>
      </c>
      <c r="E18" s="205"/>
      <c r="F18" s="205"/>
      <c r="G18" s="53">
        <v>12886.291240000002</v>
      </c>
      <c r="H18" s="58">
        <f t="shared" si="0"/>
        <v>0.37868433323765804</v>
      </c>
      <c r="I18" s="53">
        <v>12607.37053</v>
      </c>
      <c r="J18" s="58">
        <f t="shared" si="1"/>
        <v>0.38155826627749317</v>
      </c>
      <c r="K18" s="63">
        <f t="shared" si="3"/>
        <v>278.92071000000215</v>
      </c>
      <c r="L18" s="64">
        <f t="shared" si="2"/>
        <v>2.2123622791627495E-2</v>
      </c>
      <c r="M18" s="64">
        <v>-5.7437799907490428E-3</v>
      </c>
      <c r="N18" s="6"/>
      <c r="O18" s="31"/>
    </row>
    <row r="19" spans="2:15" x14ac:dyDescent="0.25">
      <c r="B19" s="17"/>
      <c r="C19" s="6"/>
      <c r="D19" s="205" t="s">
        <v>16</v>
      </c>
      <c r="E19" s="205"/>
      <c r="F19" s="205"/>
      <c r="G19" s="53">
        <v>0</v>
      </c>
      <c r="H19" s="58">
        <f t="shared" si="0"/>
        <v>0</v>
      </c>
      <c r="I19" s="53">
        <v>0</v>
      </c>
      <c r="J19" s="58">
        <f t="shared" si="1"/>
        <v>0</v>
      </c>
      <c r="K19" s="63">
        <f t="shared" si="3"/>
        <v>0</v>
      </c>
      <c r="L19" s="64" t="str">
        <f t="shared" si="2"/>
        <v xml:space="preserve">  - </v>
      </c>
      <c r="M19" s="64">
        <v>0</v>
      </c>
      <c r="N19" s="6"/>
      <c r="O19" s="31"/>
    </row>
    <row r="20" spans="2:15" x14ac:dyDescent="0.25">
      <c r="B20" s="17"/>
      <c r="C20" s="6"/>
      <c r="D20" s="204" t="s">
        <v>17</v>
      </c>
      <c r="E20" s="204"/>
      <c r="F20" s="204"/>
      <c r="G20" s="51">
        <v>4872.5319500000005</v>
      </c>
      <c r="H20" s="56">
        <f t="shared" si="0"/>
        <v>0.14318716520525696</v>
      </c>
      <c r="I20" s="51">
        <v>5090.92983</v>
      </c>
      <c r="J20" s="56">
        <f t="shared" si="1"/>
        <v>0.15407545570687475</v>
      </c>
      <c r="K20" s="60">
        <f t="shared" si="3"/>
        <v>-218.39787999999953</v>
      </c>
      <c r="L20" s="61">
        <f t="shared" si="2"/>
        <v>-4.2899408809961792E-2</v>
      </c>
      <c r="M20" s="61">
        <v>-6.899400938782263E-2</v>
      </c>
      <c r="N20" s="6"/>
      <c r="O20" s="31"/>
    </row>
    <row r="21" spans="2:15" ht="15" customHeight="1" x14ac:dyDescent="0.25">
      <c r="B21" s="17"/>
      <c r="C21" s="6"/>
      <c r="D21" s="224" t="s">
        <v>48</v>
      </c>
      <c r="E21" s="225"/>
      <c r="F21" s="226"/>
      <c r="G21" s="109">
        <v>0</v>
      </c>
      <c r="H21" s="116"/>
      <c r="I21" s="109">
        <v>0</v>
      </c>
      <c r="J21" s="116"/>
      <c r="K21" s="109">
        <f t="shared" si="3"/>
        <v>0</v>
      </c>
      <c r="L21" s="65" t="str">
        <f t="shared" si="2"/>
        <v xml:space="preserve">  - </v>
      </c>
      <c r="M21" s="65">
        <v>0</v>
      </c>
      <c r="N21" s="6"/>
      <c r="O21" s="31"/>
    </row>
    <row r="22" spans="2:15" ht="15" customHeight="1" x14ac:dyDescent="0.25">
      <c r="B22" s="17"/>
      <c r="C22" s="6"/>
      <c r="D22" s="227" t="s">
        <v>49</v>
      </c>
      <c r="E22" s="228"/>
      <c r="F22" s="229"/>
      <c r="G22" s="55">
        <f>+G21+G13</f>
        <v>34029.111080000002</v>
      </c>
      <c r="H22" s="117"/>
      <c r="I22" s="55">
        <f>+I21+I13</f>
        <v>33041.796349999997</v>
      </c>
      <c r="J22" s="117"/>
      <c r="K22" s="55">
        <f t="shared" si="3"/>
        <v>987.31473000000551</v>
      </c>
      <c r="L22" s="66">
        <f t="shared" si="2"/>
        <v>2.9880782495652847E-2</v>
      </c>
      <c r="M22" s="66">
        <v>1.8018868086031592E-3</v>
      </c>
      <c r="N22" s="6"/>
      <c r="O22" s="31"/>
    </row>
    <row r="23" spans="2:15" x14ac:dyDescent="0.25">
      <c r="B23" s="17"/>
      <c r="C23" s="6"/>
      <c r="D23" s="110" t="s">
        <v>18</v>
      </c>
      <c r="E23" s="111"/>
      <c r="F23" s="111"/>
      <c r="G23" s="112"/>
      <c r="H23" s="113"/>
      <c r="I23" s="112"/>
      <c r="J23" s="113"/>
      <c r="K23" s="114"/>
      <c r="L23" s="113"/>
      <c r="M23" s="100"/>
      <c r="N23" s="6"/>
      <c r="O23" s="31"/>
    </row>
    <row r="24" spans="2:15" x14ac:dyDescent="0.25">
      <c r="B24" s="17"/>
      <c r="C24" s="6"/>
      <c r="D24" s="232" t="s">
        <v>56</v>
      </c>
      <c r="E24" s="232"/>
      <c r="F24" s="232"/>
      <c r="G24" s="232"/>
      <c r="H24" s="232"/>
      <c r="I24" s="232"/>
      <c r="J24" s="232"/>
      <c r="K24" s="232"/>
      <c r="L24" s="232"/>
      <c r="M24" s="232"/>
      <c r="N24" s="6"/>
      <c r="O24" s="31"/>
    </row>
    <row r="25" spans="2:15" x14ac:dyDescent="0.25">
      <c r="B25" s="18"/>
      <c r="C25" s="19"/>
      <c r="D25" s="19"/>
      <c r="E25" s="19"/>
      <c r="F25" s="20"/>
      <c r="G25" s="20"/>
      <c r="H25" s="20"/>
      <c r="I25" s="20"/>
      <c r="J25" s="20"/>
      <c r="K25" s="20"/>
      <c r="L25" s="19"/>
      <c r="M25" s="19"/>
      <c r="N25" s="19"/>
      <c r="O25" s="32"/>
    </row>
    <row r="26" spans="2:15" x14ac:dyDescent="0.25">
      <c r="F26" s="21"/>
      <c r="G26" s="21"/>
      <c r="H26" s="21"/>
      <c r="I26" s="21"/>
      <c r="J26" s="21"/>
      <c r="K26" s="21"/>
    </row>
    <row r="27" spans="2:15" x14ac:dyDescent="0.25"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</row>
    <row r="28" spans="2:15" x14ac:dyDescent="0.25">
      <c r="B28" s="68" t="s">
        <v>73</v>
      </c>
      <c r="C28" s="96"/>
      <c r="D28" s="96"/>
      <c r="E28" s="96"/>
      <c r="F28" s="96"/>
      <c r="G28" s="97"/>
      <c r="H28" s="97"/>
      <c r="I28" s="97"/>
      <c r="J28" s="97"/>
      <c r="K28" s="97"/>
      <c r="L28" s="97"/>
      <c r="M28" s="97"/>
      <c r="N28" s="97"/>
      <c r="O28" s="30"/>
    </row>
    <row r="29" spans="2:15" x14ac:dyDescent="0.25">
      <c r="B29" s="98"/>
      <c r="C29" s="99"/>
      <c r="D29" s="99"/>
      <c r="E29" s="99"/>
      <c r="F29" s="99"/>
      <c r="G29" s="100"/>
      <c r="H29" s="100"/>
      <c r="I29" s="100"/>
      <c r="J29" s="100"/>
      <c r="K29" s="100"/>
      <c r="L29" s="100"/>
      <c r="M29" s="100"/>
      <c r="N29" s="100"/>
      <c r="O29" s="31"/>
    </row>
    <row r="30" spans="2:15" x14ac:dyDescent="0.25">
      <c r="B30" s="101"/>
      <c r="C30" s="181" t="s">
        <v>70</v>
      </c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35"/>
    </row>
    <row r="31" spans="2:15" x14ac:dyDescent="0.25">
      <c r="B31" s="101"/>
      <c r="C31" s="182" t="s">
        <v>69</v>
      </c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35"/>
    </row>
    <row r="32" spans="2:15" ht="15" customHeight="1" x14ac:dyDescent="0.25">
      <c r="B32" s="17"/>
      <c r="C32" s="94" t="s">
        <v>37</v>
      </c>
      <c r="D32" s="95">
        <v>2007</v>
      </c>
      <c r="E32" s="95">
        <v>2008</v>
      </c>
      <c r="F32" s="95">
        <v>2009</v>
      </c>
      <c r="G32" s="95">
        <v>2010</v>
      </c>
      <c r="H32" s="95">
        <v>2011</v>
      </c>
      <c r="I32" s="95">
        <v>2012</v>
      </c>
      <c r="J32" s="95">
        <v>2013</v>
      </c>
      <c r="K32" s="95">
        <v>2014</v>
      </c>
      <c r="L32" s="95">
        <v>2015</v>
      </c>
      <c r="M32" s="95">
        <v>2016</v>
      </c>
      <c r="N32" s="95">
        <v>2017</v>
      </c>
      <c r="O32" s="31"/>
    </row>
    <row r="33" spans="2:15" x14ac:dyDescent="0.25">
      <c r="B33" s="17"/>
      <c r="C33" s="103" t="s">
        <v>35</v>
      </c>
      <c r="D33" s="102">
        <v>10625.815850000001</v>
      </c>
      <c r="E33" s="102">
        <v>13733.718659999999</v>
      </c>
      <c r="F33" s="102">
        <v>16204.439590000004</v>
      </c>
      <c r="G33" s="102">
        <v>18003.859390000001</v>
      </c>
      <c r="H33" s="102">
        <v>18600.261380000007</v>
      </c>
      <c r="I33" s="102">
        <v>26051.324330000003</v>
      </c>
      <c r="J33" s="102">
        <v>29442.131740000008</v>
      </c>
      <c r="K33" s="102">
        <v>33812.860540000001</v>
      </c>
      <c r="L33" s="102">
        <v>31068.986929999999</v>
      </c>
      <c r="M33" s="102">
        <v>33041.796349999997</v>
      </c>
      <c r="N33" s="102">
        <v>34029.111080000002</v>
      </c>
      <c r="O33" s="31"/>
    </row>
    <row r="34" spans="2:15" x14ac:dyDescent="0.25">
      <c r="B34" s="17"/>
      <c r="C34" s="104" t="s">
        <v>38</v>
      </c>
      <c r="D34" s="52">
        <v>3554.7898599999999</v>
      </c>
      <c r="E34" s="52">
        <v>4568.6786600000005</v>
      </c>
      <c r="F34" s="52">
        <v>6290.7037399999999</v>
      </c>
      <c r="G34" s="52">
        <v>7197.1397900000011</v>
      </c>
      <c r="H34" s="52">
        <v>7318.4118900000003</v>
      </c>
      <c r="I34" s="52">
        <v>9463.0877500000024</v>
      </c>
      <c r="J34" s="52">
        <v>11823.715890000001</v>
      </c>
      <c r="K34" s="52">
        <v>13607.838600000001</v>
      </c>
      <c r="L34" s="52">
        <v>15611.215229999998</v>
      </c>
      <c r="M34" s="52">
        <v>15343.495989999999</v>
      </c>
      <c r="N34" s="52">
        <v>16270.28789</v>
      </c>
      <c r="O34" s="31"/>
    </row>
    <row r="35" spans="2:15" x14ac:dyDescent="0.25">
      <c r="B35" s="17"/>
      <c r="C35" s="104" t="s">
        <v>65</v>
      </c>
      <c r="D35" s="52">
        <v>1861.5916500000001</v>
      </c>
      <c r="E35" s="52">
        <v>2293.6079199999999</v>
      </c>
      <c r="F35" s="52">
        <v>3056.5146800000002</v>
      </c>
      <c r="G35" s="52">
        <v>3541.83572</v>
      </c>
      <c r="H35" s="52">
        <v>2963.2978800000001</v>
      </c>
      <c r="I35" s="52">
        <v>3969.2428500000015</v>
      </c>
      <c r="J35" s="52">
        <v>4902.6865100000005</v>
      </c>
      <c r="K35" s="52">
        <v>4678.0013300000001</v>
      </c>
      <c r="L35" s="52">
        <v>4675.8708699999997</v>
      </c>
      <c r="M35" s="52">
        <v>4912.0455499999998</v>
      </c>
      <c r="N35" s="52">
        <v>3245.4895199999996</v>
      </c>
      <c r="O35" s="31"/>
    </row>
    <row r="36" spans="2:15" x14ac:dyDescent="0.25">
      <c r="B36" s="17"/>
      <c r="C36" s="104" t="s">
        <v>66</v>
      </c>
      <c r="D36" s="52">
        <v>593.33056999999997</v>
      </c>
      <c r="E36" s="52">
        <v>871.64910999999995</v>
      </c>
      <c r="F36" s="52">
        <v>1209.95355</v>
      </c>
      <c r="G36" s="52">
        <v>1527.17302</v>
      </c>
      <c r="H36" s="52">
        <v>2335.2479700000004</v>
      </c>
      <c r="I36" s="52">
        <v>2305.6865100000005</v>
      </c>
      <c r="J36" s="52">
        <v>2173.5323200000003</v>
      </c>
      <c r="K36" s="52">
        <v>3712.4620200000004</v>
      </c>
      <c r="L36" s="52">
        <v>4901.0238599999993</v>
      </c>
      <c r="M36" s="52">
        <v>4481.7398900000007</v>
      </c>
      <c r="N36" s="52">
        <v>4674.7137899999998</v>
      </c>
      <c r="O36" s="31"/>
    </row>
    <row r="37" spans="2:15" x14ac:dyDescent="0.25">
      <c r="B37" s="17"/>
      <c r="C37" s="104" t="s">
        <v>39</v>
      </c>
      <c r="D37" s="52">
        <v>5863.1773599999997</v>
      </c>
      <c r="E37" s="52">
        <v>8010.9300599999997</v>
      </c>
      <c r="F37" s="52">
        <v>7790.2805399999997</v>
      </c>
      <c r="G37" s="52">
        <v>9347.7541400000009</v>
      </c>
      <c r="H37" s="52">
        <v>8894.7867900000019</v>
      </c>
      <c r="I37" s="52">
        <v>10930.807330000001</v>
      </c>
      <c r="J37" s="52">
        <v>11851.879250000004</v>
      </c>
      <c r="K37" s="52">
        <v>13035.495290000004</v>
      </c>
      <c r="L37" s="52">
        <v>9732.8890000000029</v>
      </c>
      <c r="M37" s="52">
        <v>12607.37053</v>
      </c>
      <c r="N37" s="52">
        <v>12886.291240000002</v>
      </c>
      <c r="O37" s="31"/>
    </row>
    <row r="38" spans="2:15" x14ac:dyDescent="0.25">
      <c r="B38" s="17"/>
      <c r="C38" s="104" t="s">
        <v>40</v>
      </c>
      <c r="D38" s="52">
        <v>1.2E-2</v>
      </c>
      <c r="E38" s="52">
        <v>1.2E-2</v>
      </c>
      <c r="F38" s="52">
        <v>1.2E-2</v>
      </c>
      <c r="G38" s="52">
        <v>1.2000000000000004E-2</v>
      </c>
      <c r="H38" s="52">
        <v>0.19400000000000001</v>
      </c>
      <c r="I38" s="52">
        <v>0</v>
      </c>
      <c r="J38" s="52">
        <v>0</v>
      </c>
      <c r="K38" s="52">
        <v>3.9169999999999998</v>
      </c>
      <c r="L38" s="52">
        <v>0</v>
      </c>
      <c r="M38" s="52">
        <v>0</v>
      </c>
      <c r="N38" s="52">
        <v>0</v>
      </c>
      <c r="O38" s="31"/>
    </row>
    <row r="39" spans="2:15" x14ac:dyDescent="0.25">
      <c r="B39" s="25"/>
      <c r="C39" s="105" t="s">
        <v>48</v>
      </c>
      <c r="D39" s="102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31"/>
    </row>
    <row r="40" spans="2:15" x14ac:dyDescent="0.25">
      <c r="B40" s="26"/>
      <c r="C40" s="106" t="s">
        <v>67</v>
      </c>
      <c r="D40" s="89">
        <v>10625.815850000001</v>
      </c>
      <c r="E40" s="89">
        <v>13733.718659999999</v>
      </c>
      <c r="F40" s="89">
        <v>16204.439590000004</v>
      </c>
      <c r="G40" s="89">
        <v>18003.859390000001</v>
      </c>
      <c r="H40" s="89">
        <v>18600.261380000007</v>
      </c>
      <c r="I40" s="89">
        <v>26051.324330000003</v>
      </c>
      <c r="J40" s="89">
        <v>29442.131740000008</v>
      </c>
      <c r="K40" s="89">
        <v>33812.860540000001</v>
      </c>
      <c r="L40" s="89">
        <v>31068.986929999999</v>
      </c>
      <c r="M40" s="89">
        <v>33041.796349999997</v>
      </c>
      <c r="N40" s="89">
        <v>34029.111080000002</v>
      </c>
      <c r="O40" s="31"/>
    </row>
    <row r="41" spans="2:15" x14ac:dyDescent="0.25">
      <c r="B41" s="26"/>
      <c r="C41" s="215" t="s">
        <v>68</v>
      </c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31"/>
    </row>
    <row r="42" spans="2:15" x14ac:dyDescent="0.25">
      <c r="B42" s="27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36"/>
    </row>
    <row r="43" spans="2:15" x14ac:dyDescent="0.25">
      <c r="B43" s="27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36"/>
    </row>
    <row r="44" spans="2:15" x14ac:dyDescent="0.25">
      <c r="B44" s="27"/>
      <c r="C44" s="181" t="s">
        <v>71</v>
      </c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36"/>
    </row>
    <row r="45" spans="2:15" x14ac:dyDescent="0.25">
      <c r="B45" s="27"/>
      <c r="C45" s="182" t="s">
        <v>72</v>
      </c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36"/>
    </row>
    <row r="46" spans="2:15" x14ac:dyDescent="0.25">
      <c r="B46" s="27"/>
      <c r="C46" s="94" t="s">
        <v>37</v>
      </c>
      <c r="D46" s="95">
        <v>2007</v>
      </c>
      <c r="E46" s="95">
        <v>2008</v>
      </c>
      <c r="F46" s="95">
        <v>2009</v>
      </c>
      <c r="G46" s="95">
        <v>2010</v>
      </c>
      <c r="H46" s="95">
        <v>2011</v>
      </c>
      <c r="I46" s="95">
        <v>2012</v>
      </c>
      <c r="J46" s="95">
        <v>2013</v>
      </c>
      <c r="K46" s="95">
        <v>2014</v>
      </c>
      <c r="L46" s="95">
        <v>2015</v>
      </c>
      <c r="M46" s="95">
        <v>2016</v>
      </c>
      <c r="N46" s="95">
        <v>2017</v>
      </c>
      <c r="O46" s="36"/>
    </row>
    <row r="47" spans="2:15" x14ac:dyDescent="0.25">
      <c r="B47" s="27"/>
      <c r="C47" s="103" t="s">
        <v>35</v>
      </c>
      <c r="D47" s="107">
        <v>5.8053057457947421E-3</v>
      </c>
      <c r="E47" s="107">
        <v>0.29248604096597419</v>
      </c>
      <c r="F47" s="107">
        <v>0.17990181619171208</v>
      </c>
      <c r="G47" s="107">
        <v>0.11104486458824825</v>
      </c>
      <c r="H47" s="107">
        <v>3.3126341251657809E-2</v>
      </c>
      <c r="I47" s="107">
        <v>0.40058915290361319</v>
      </c>
      <c r="J47" s="107">
        <v>0.13015873462122785</v>
      </c>
      <c r="K47" s="107">
        <v>0.14845150611366686</v>
      </c>
      <c r="L47" s="107">
        <v>-8.1148816343238672E-2</v>
      </c>
      <c r="M47" s="107">
        <v>6.3497706714571667E-2</v>
      </c>
      <c r="N47" s="107">
        <v>2.9880782495652847E-2</v>
      </c>
      <c r="O47" s="36"/>
    </row>
    <row r="48" spans="2:15" x14ac:dyDescent="0.25">
      <c r="B48" s="27"/>
      <c r="C48" s="104" t="s">
        <v>38</v>
      </c>
      <c r="D48" s="62">
        <v>-0.14555216847582564</v>
      </c>
      <c r="E48" s="62">
        <v>0.28521764715509823</v>
      </c>
      <c r="F48" s="62">
        <v>0.37691971971607185</v>
      </c>
      <c r="G48" s="62">
        <v>0.14409135884691993</v>
      </c>
      <c r="H48" s="62">
        <v>1.6850040924382137E-2</v>
      </c>
      <c r="I48" s="62">
        <v>0.29305208455546516</v>
      </c>
      <c r="J48" s="62">
        <v>0.24945643561214981</v>
      </c>
      <c r="K48" s="62">
        <v>0.15089357073514731</v>
      </c>
      <c r="L48" s="62">
        <v>0.14722225100465236</v>
      </c>
      <c r="M48" s="62">
        <v>-1.7149160783173634E-2</v>
      </c>
      <c r="N48" s="62">
        <v>6.0402916037129328E-2</v>
      </c>
      <c r="O48" s="36"/>
    </row>
    <row r="49" spans="2:15" x14ac:dyDescent="0.25">
      <c r="B49" s="27"/>
      <c r="C49" s="104" t="s">
        <v>65</v>
      </c>
      <c r="D49" s="62">
        <v>-2.7764437651879414E-2</v>
      </c>
      <c r="E49" s="62">
        <v>0.23206822505891656</v>
      </c>
      <c r="F49" s="62">
        <v>0.33262300559199343</v>
      </c>
      <c r="G49" s="62">
        <v>0.15878249928771804</v>
      </c>
      <c r="H49" s="62">
        <v>-0.16334406385172484</v>
      </c>
      <c r="I49" s="62">
        <v>0.33946805577305028</v>
      </c>
      <c r="J49" s="62">
        <v>0.2351691985790183</v>
      </c>
      <c r="K49" s="62">
        <v>-4.582899182758482E-2</v>
      </c>
      <c r="L49" s="62">
        <v>-4.5542099065631891E-4</v>
      </c>
      <c r="M49" s="62">
        <v>5.0509239148428531E-2</v>
      </c>
      <c r="N49" s="62">
        <v>-0.33927943318848097</v>
      </c>
      <c r="O49" s="36"/>
    </row>
    <row r="50" spans="2:15" x14ac:dyDescent="0.25">
      <c r="B50" s="27"/>
      <c r="C50" s="104" t="s">
        <v>66</v>
      </c>
      <c r="D50" s="62">
        <v>3.5638705265972348E-4</v>
      </c>
      <c r="E50" s="62">
        <v>0.46907837565153598</v>
      </c>
      <c r="F50" s="62">
        <v>0.38811998557538829</v>
      </c>
      <c r="G50" s="62">
        <v>0.26217491572300444</v>
      </c>
      <c r="H50" s="62">
        <v>0.52913123753325642</v>
      </c>
      <c r="I50" s="62">
        <v>-1.2658809847932329E-2</v>
      </c>
      <c r="J50" s="62">
        <v>-5.7316634081360895E-2</v>
      </c>
      <c r="K50" s="62">
        <v>0.70803166156737896</v>
      </c>
      <c r="L50" s="62">
        <v>0.32015461265244105</v>
      </c>
      <c r="M50" s="62">
        <v>-8.5550281324277999E-2</v>
      </c>
      <c r="N50" s="62">
        <v>4.3057808961777688E-2</v>
      </c>
      <c r="O50" s="36"/>
    </row>
    <row r="51" spans="2:15" x14ac:dyDescent="0.25">
      <c r="B51" s="27"/>
      <c r="C51" s="104" t="s">
        <v>39</v>
      </c>
      <c r="D51" s="62">
        <v>0.20042974699166516</v>
      </c>
      <c r="E51" s="62">
        <v>0.36631208099766566</v>
      </c>
      <c r="F51" s="62">
        <v>-2.7543558406750046E-2</v>
      </c>
      <c r="G51" s="62">
        <v>0.19992522631283838</v>
      </c>
      <c r="H51" s="62">
        <v>-4.8457345284864228E-2</v>
      </c>
      <c r="I51" s="62">
        <v>0.22890043213728339</v>
      </c>
      <c r="J51" s="62">
        <v>8.4263850984920952E-2</v>
      </c>
      <c r="K51" s="62">
        <v>9.9867372509722552E-2</v>
      </c>
      <c r="L51" s="62">
        <v>-0.25335487578546778</v>
      </c>
      <c r="M51" s="62">
        <v>0.29533692719602533</v>
      </c>
      <c r="N51" s="62">
        <v>2.2123622791627495E-2</v>
      </c>
      <c r="O51" s="36"/>
    </row>
    <row r="52" spans="2:15" x14ac:dyDescent="0.25">
      <c r="B52" s="27"/>
      <c r="C52" s="104" t="s">
        <v>40</v>
      </c>
      <c r="D52" s="62">
        <v>-0.8125</v>
      </c>
      <c r="E52" s="62">
        <v>0</v>
      </c>
      <c r="F52" s="62">
        <v>0</v>
      </c>
      <c r="G52" s="62">
        <v>0</v>
      </c>
      <c r="H52" s="62">
        <v>15.166666666666661</v>
      </c>
      <c r="I52" s="62">
        <v>-1</v>
      </c>
      <c r="J52" s="62"/>
      <c r="K52" s="62"/>
      <c r="L52" s="62">
        <v>-1</v>
      </c>
      <c r="M52" s="62"/>
      <c r="N52" s="62"/>
      <c r="O52" s="37"/>
    </row>
    <row r="53" spans="2:15" x14ac:dyDescent="0.25">
      <c r="B53" s="27"/>
      <c r="C53" s="105" t="s">
        <v>48</v>
      </c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37"/>
    </row>
    <row r="54" spans="2:15" x14ac:dyDescent="0.25">
      <c r="B54" s="27"/>
      <c r="C54" s="106" t="s">
        <v>67</v>
      </c>
      <c r="D54" s="89">
        <v>5.8053057457947421E-3</v>
      </c>
      <c r="E54" s="108">
        <v>0.29248604096597419</v>
      </c>
      <c r="F54" s="108">
        <v>0.17990181619171208</v>
      </c>
      <c r="G54" s="108">
        <v>0.11104486458824825</v>
      </c>
      <c r="H54" s="108">
        <v>3.3126341251657809E-2</v>
      </c>
      <c r="I54" s="108">
        <v>0.40058915290361319</v>
      </c>
      <c r="J54" s="108">
        <v>0.13015873462122785</v>
      </c>
      <c r="K54" s="108">
        <v>0.14845150611366686</v>
      </c>
      <c r="L54" s="108">
        <v>-8.1148816343238672E-2</v>
      </c>
      <c r="M54" s="108">
        <v>6.3497706714571667E-2</v>
      </c>
      <c r="N54" s="108">
        <v>2.9880782495652847E-2</v>
      </c>
      <c r="O54" s="37"/>
    </row>
    <row r="55" spans="2:15" x14ac:dyDescent="0.25">
      <c r="B55" s="27"/>
      <c r="C55" s="215" t="s">
        <v>68</v>
      </c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37"/>
    </row>
    <row r="56" spans="2:15" ht="15" customHeight="1" x14ac:dyDescent="0.25">
      <c r="B56" s="27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36"/>
    </row>
    <row r="57" spans="2:15" x14ac:dyDescent="0.25">
      <c r="B57" s="27"/>
      <c r="C57" s="181" t="s">
        <v>71</v>
      </c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36"/>
    </row>
    <row r="58" spans="2:15" x14ac:dyDescent="0.25">
      <c r="B58" s="27"/>
      <c r="C58" s="182" t="s">
        <v>74</v>
      </c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36"/>
    </row>
    <row r="59" spans="2:15" x14ac:dyDescent="0.25">
      <c r="B59" s="27"/>
      <c r="C59" s="94" t="s">
        <v>37</v>
      </c>
      <c r="D59" s="95">
        <v>2007</v>
      </c>
      <c r="E59" s="95">
        <v>2008</v>
      </c>
      <c r="F59" s="95">
        <v>2009</v>
      </c>
      <c r="G59" s="95">
        <v>2010</v>
      </c>
      <c r="H59" s="95">
        <v>2011</v>
      </c>
      <c r="I59" s="95">
        <v>2012</v>
      </c>
      <c r="J59" s="95">
        <v>2013</v>
      </c>
      <c r="K59" s="95">
        <v>2014</v>
      </c>
      <c r="L59" s="95">
        <v>2015</v>
      </c>
      <c r="M59" s="95">
        <v>2016</v>
      </c>
      <c r="N59" s="95">
        <v>2017</v>
      </c>
      <c r="O59" s="36"/>
    </row>
    <row r="60" spans="2:15" x14ac:dyDescent="0.25">
      <c r="B60" s="27"/>
      <c r="C60" s="103" t="s">
        <v>35</v>
      </c>
      <c r="D60" s="107">
        <v>-1.1755374553073072E-2</v>
      </c>
      <c r="E60" s="107">
        <v>0.22176284743613195</v>
      </c>
      <c r="F60" s="107">
        <v>0.14623584546922053</v>
      </c>
      <c r="G60" s="107">
        <v>9.4329263678901487E-2</v>
      </c>
      <c r="H60" s="107">
        <v>-5.482945339387868E-4</v>
      </c>
      <c r="I60" s="107">
        <v>0.35119345137793445</v>
      </c>
      <c r="J60" s="107">
        <v>9.9304377178659475E-2</v>
      </c>
      <c r="K60" s="107">
        <v>0.11235596611290899</v>
      </c>
      <c r="L60" s="107">
        <v>-0.11264364925647441</v>
      </c>
      <c r="M60" s="107">
        <v>2.6620341488299726E-2</v>
      </c>
      <c r="N60" s="107">
        <v>1.8018868086031592E-3</v>
      </c>
      <c r="O60" s="36"/>
    </row>
    <row r="61" spans="2:15" x14ac:dyDescent="0.25">
      <c r="B61" s="27"/>
      <c r="C61" s="104" t="s">
        <v>38</v>
      </c>
      <c r="D61" s="62">
        <v>-0.16047024965489742</v>
      </c>
      <c r="E61" s="62">
        <v>0.21489217089712187</v>
      </c>
      <c r="F61" s="62">
        <v>0.33763226517108258</v>
      </c>
      <c r="G61" s="62">
        <v>0.12687857548609238</v>
      </c>
      <c r="H61" s="62">
        <v>-1.6294070700157981E-2</v>
      </c>
      <c r="I61" s="62">
        <v>0.24744897910984265</v>
      </c>
      <c r="J61" s="62">
        <v>0.21534514284209938</v>
      </c>
      <c r="K61" s="62">
        <v>0.11472127726177006</v>
      </c>
      <c r="L61" s="62">
        <v>0.10789969937453447</v>
      </c>
      <c r="M61" s="62">
        <v>-5.1230051726245729E-2</v>
      </c>
      <c r="N61" s="62">
        <v>3.1491858202359335E-2</v>
      </c>
      <c r="O61" s="36"/>
    </row>
    <row r="62" spans="2:15" x14ac:dyDescent="0.25">
      <c r="B62" s="27"/>
      <c r="C62" s="104" t="s">
        <v>65</v>
      </c>
      <c r="D62" s="62">
        <v>-4.4739012938023737E-2</v>
      </c>
      <c r="E62" s="62">
        <v>0.1646510176299778</v>
      </c>
      <c r="F62" s="62">
        <v>0.29459946289148053</v>
      </c>
      <c r="G62" s="62">
        <v>0.14134868863236938</v>
      </c>
      <c r="H62" s="62">
        <v>-0.1906147690914316</v>
      </c>
      <c r="I62" s="62">
        <v>0.29222796102507953</v>
      </c>
      <c r="J62" s="62">
        <v>0.201447960325013</v>
      </c>
      <c r="K62" s="62">
        <v>-7.5818344978071384E-2</v>
      </c>
      <c r="L62" s="62">
        <v>-3.4716126168122141E-2</v>
      </c>
      <c r="M62" s="62">
        <v>1.4082256145965921E-2</v>
      </c>
      <c r="N62" s="62">
        <v>-0.35729346373367887</v>
      </c>
      <c r="O62" s="36"/>
    </row>
    <row r="63" spans="2:15" x14ac:dyDescent="0.25">
      <c r="B63" s="27"/>
      <c r="C63" s="104" t="s">
        <v>66</v>
      </c>
      <c r="D63" s="62">
        <v>-1.7109158811543734E-2</v>
      </c>
      <c r="E63" s="62">
        <v>0.38869227400044282</v>
      </c>
      <c r="F63" s="62">
        <v>0.34851295543747285</v>
      </c>
      <c r="G63" s="62">
        <v>0.24318557259073326</v>
      </c>
      <c r="H63" s="62">
        <v>0.47928937847279895</v>
      </c>
      <c r="I63" s="62">
        <v>-4.7480163870025183E-2</v>
      </c>
      <c r="J63" s="62">
        <v>-8.3052744095114983E-2</v>
      </c>
      <c r="K63" s="62">
        <v>0.6543486589900247</v>
      </c>
      <c r="L63" s="62">
        <v>0.27490457686355807</v>
      </c>
      <c r="M63" s="62">
        <v>-0.11725932596419919</v>
      </c>
      <c r="N63" s="62">
        <v>1.4619651933127642E-2</v>
      </c>
      <c r="O63" s="36"/>
    </row>
    <row r="64" spans="2:15" x14ac:dyDescent="0.25">
      <c r="B64" s="27"/>
      <c r="C64" s="104" t="s">
        <v>39</v>
      </c>
      <c r="D64" s="62">
        <v>0.1794710555950827</v>
      </c>
      <c r="E64" s="62">
        <v>0.29154922038344955</v>
      </c>
      <c r="F64" s="62">
        <v>-5.5290519757521528E-2</v>
      </c>
      <c r="G64" s="62">
        <v>0.18187242588741515</v>
      </c>
      <c r="H64" s="62">
        <v>-7.9472770071315146E-2</v>
      </c>
      <c r="I64" s="62">
        <v>0.1855598144944961</v>
      </c>
      <c r="J64" s="62">
        <v>5.4662465448971131E-2</v>
      </c>
      <c r="K64" s="62">
        <v>6.5298819524583163E-2</v>
      </c>
      <c r="L64" s="62">
        <v>-0.27894711950336137</v>
      </c>
      <c r="M64" s="62">
        <v>0.25042041007173887</v>
      </c>
      <c r="N64" s="62">
        <v>-5.7437799907490428E-3</v>
      </c>
      <c r="O64" s="36"/>
    </row>
    <row r="65" spans="2:15" x14ac:dyDescent="0.25">
      <c r="B65" s="27"/>
      <c r="C65" s="104" t="s">
        <v>40</v>
      </c>
      <c r="D65" s="62">
        <v>-0.81577362317262403</v>
      </c>
      <c r="E65" s="62">
        <v>-5.4718729091252305E-2</v>
      </c>
      <c r="F65" s="62">
        <v>-2.8532857785703469E-2</v>
      </c>
      <c r="G65" s="62">
        <v>-1.5044937825747784E-2</v>
      </c>
      <c r="H65" s="62">
        <v>14.639716002329148</v>
      </c>
      <c r="I65" s="62">
        <v>-1</v>
      </c>
      <c r="J65" s="62">
        <v>0</v>
      </c>
      <c r="K65" s="62">
        <v>0</v>
      </c>
      <c r="L65" s="62">
        <v>-1</v>
      </c>
      <c r="M65" s="62">
        <v>0</v>
      </c>
      <c r="N65" s="62">
        <v>0</v>
      </c>
      <c r="O65" s="37"/>
    </row>
    <row r="66" spans="2:15" x14ac:dyDescent="0.25">
      <c r="B66" s="27"/>
      <c r="C66" s="105" t="s">
        <v>48</v>
      </c>
      <c r="D66" s="107">
        <v>0</v>
      </c>
      <c r="E66" s="107">
        <v>0</v>
      </c>
      <c r="F66" s="107">
        <v>0</v>
      </c>
      <c r="G66" s="107">
        <v>0</v>
      </c>
      <c r="H66" s="107">
        <v>0</v>
      </c>
      <c r="I66" s="107">
        <v>0</v>
      </c>
      <c r="J66" s="107">
        <v>0</v>
      </c>
      <c r="K66" s="107">
        <v>0</v>
      </c>
      <c r="L66" s="107">
        <v>0</v>
      </c>
      <c r="M66" s="107">
        <v>0</v>
      </c>
      <c r="N66" s="107">
        <v>0</v>
      </c>
      <c r="O66" s="37"/>
    </row>
    <row r="67" spans="2:15" x14ac:dyDescent="0.25">
      <c r="B67" s="27"/>
      <c r="C67" s="106" t="s">
        <v>67</v>
      </c>
      <c r="D67" s="108">
        <v>-1.1755374553073072E-2</v>
      </c>
      <c r="E67" s="108">
        <v>0.22176284743613195</v>
      </c>
      <c r="F67" s="108">
        <v>0.14623584546922053</v>
      </c>
      <c r="G67" s="108">
        <v>9.4329263678901487E-2</v>
      </c>
      <c r="H67" s="108">
        <v>-5.482945339387868E-4</v>
      </c>
      <c r="I67" s="108">
        <v>0.35119345137793445</v>
      </c>
      <c r="J67" s="108">
        <v>9.9304377178659475E-2</v>
      </c>
      <c r="K67" s="108">
        <v>0.11235596611290899</v>
      </c>
      <c r="L67" s="108">
        <v>-0.11264364925647441</v>
      </c>
      <c r="M67" s="108">
        <v>2.6620341488299726E-2</v>
      </c>
      <c r="N67" s="108">
        <v>1.8018868086031592E-3</v>
      </c>
      <c r="O67" s="37"/>
    </row>
    <row r="68" spans="2:15" x14ac:dyDescent="0.25">
      <c r="B68" s="27"/>
      <c r="C68" s="215" t="s">
        <v>68</v>
      </c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37"/>
    </row>
    <row r="69" spans="2:15" x14ac:dyDescent="0.25">
      <c r="B69" s="2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32"/>
    </row>
    <row r="70" spans="2:15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2" spans="2:15" x14ac:dyDescent="0.25">
      <c r="B72" s="68" t="s">
        <v>19</v>
      </c>
      <c r="C72" s="96"/>
      <c r="D72" s="96"/>
      <c r="E72" s="96"/>
      <c r="F72" s="96"/>
      <c r="G72" s="97"/>
      <c r="H72" s="97"/>
      <c r="I72" s="97"/>
      <c r="J72" s="97"/>
      <c r="K72" s="97"/>
      <c r="L72" s="97"/>
      <c r="M72" s="97"/>
      <c r="N72" s="97"/>
      <c r="O72" s="30"/>
    </row>
    <row r="73" spans="2:15" ht="15" customHeight="1" x14ac:dyDescent="0.25">
      <c r="B73" s="118"/>
      <c r="C73" s="213" t="str">
        <f>+CONCATENATE("En el año ",G77," los impuestos de",D83," representaron  ",FIXED(H83*100,1),"% del total de tributos internos recaudados por la suma de S/ ",FIXED(G83/1000,1)," millones de soles. Mientras que los  Impuesto de ",D85," alcanzaron  una participación de ",FIXED(H85*100,1),"% sumando S/ ",FIXED(G85/1000,1)," millones de soles y el impuesto ",D92," representó el ",FIXED(H92*100,1),"%, sumando S/ ",FIXED(G92/1000,1)," millones de soles. Los impuestos aduaneros fueron S/", FIXED(G97/1000,1), " millones de soles.")</f>
        <v>En el año 2017 los impuestos de   Tercera Categoría representaron  9.5% del total de tributos internos recaudados por la suma de S/ 3.2 millones de soles. Mientras que los  Impuesto de    Quinta Categoría alcanzaron  una participación de 13.7% sumando S/ 4.7 millones de soles y el impuesto    Imp. General a las Ventas representó el 37.9%, sumando S/ 12.9 millones de soles. Los impuestos aduaneros fueron S/0.0 millones de soles.</v>
      </c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34"/>
    </row>
    <row r="74" spans="2:15" x14ac:dyDescent="0.25">
      <c r="B74" s="101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34"/>
    </row>
    <row r="75" spans="2:15" x14ac:dyDescent="0.25">
      <c r="B75" s="101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31"/>
    </row>
    <row r="76" spans="2:15" x14ac:dyDescent="0.25">
      <c r="B76" s="101"/>
      <c r="C76" s="100"/>
      <c r="D76" s="200" t="s">
        <v>46</v>
      </c>
      <c r="E76" s="200"/>
      <c r="F76" s="200"/>
      <c r="G76" s="200"/>
      <c r="H76" s="200"/>
      <c r="I76" s="200"/>
      <c r="J76" s="200"/>
      <c r="K76" s="200"/>
      <c r="L76" s="200"/>
      <c r="M76" s="200"/>
      <c r="N76" s="100"/>
      <c r="O76" s="31"/>
    </row>
    <row r="77" spans="2:15" ht="15" customHeight="1" x14ac:dyDescent="0.25">
      <c r="B77" s="17"/>
      <c r="C77" s="6"/>
      <c r="D77" s="206" t="s">
        <v>20</v>
      </c>
      <c r="E77" s="207"/>
      <c r="F77" s="208"/>
      <c r="G77" s="197">
        <v>2017</v>
      </c>
      <c r="H77" s="197"/>
      <c r="I77" s="197">
        <v>2016</v>
      </c>
      <c r="J77" s="197"/>
      <c r="K77" s="198" t="s">
        <v>83</v>
      </c>
      <c r="L77" s="198"/>
      <c r="M77" s="40" t="s">
        <v>54</v>
      </c>
      <c r="N77" s="6"/>
      <c r="O77" s="31"/>
    </row>
    <row r="78" spans="2:15" x14ac:dyDescent="0.25">
      <c r="B78" s="17"/>
      <c r="C78" s="6"/>
      <c r="D78" s="216"/>
      <c r="E78" s="217"/>
      <c r="F78" s="218"/>
      <c r="G78" s="86" t="s">
        <v>50</v>
      </c>
      <c r="H78" s="86" t="s">
        <v>6</v>
      </c>
      <c r="I78" s="86" t="s">
        <v>50</v>
      </c>
      <c r="J78" s="86" t="s">
        <v>6</v>
      </c>
      <c r="K78" s="86" t="s">
        <v>50</v>
      </c>
      <c r="L78" s="86" t="s">
        <v>7</v>
      </c>
      <c r="M78" s="86" t="s">
        <v>55</v>
      </c>
      <c r="N78" s="6"/>
      <c r="O78" s="31"/>
    </row>
    <row r="79" spans="2:15" x14ac:dyDescent="0.25">
      <c r="B79" s="17"/>
      <c r="C79" s="22"/>
      <c r="D79" s="212" t="s">
        <v>35</v>
      </c>
      <c r="E79" s="212"/>
      <c r="F79" s="212"/>
      <c r="G79" s="81">
        <f>+G96+G91+G80</f>
        <v>34029.111080000002</v>
      </c>
      <c r="H79" s="83"/>
      <c r="I79" s="81">
        <f>+I96+I91+I80</f>
        <v>33041.796350000004</v>
      </c>
      <c r="J79" s="83"/>
      <c r="K79" s="87">
        <f>+G79-I79</f>
        <v>987.31472999999824</v>
      </c>
      <c r="L79" s="88">
        <f t="shared" ref="L79:L101" si="4">+IF(I79=0,"  - ",G79/I79-1)</f>
        <v>2.9880782495652625E-2</v>
      </c>
      <c r="M79" s="88">
        <v>1.8018868086031592E-3</v>
      </c>
      <c r="N79" s="6"/>
      <c r="O79" s="31"/>
    </row>
    <row r="80" spans="2:15" x14ac:dyDescent="0.25">
      <c r="B80" s="17"/>
      <c r="C80" s="22"/>
      <c r="D80" s="221" t="s">
        <v>11</v>
      </c>
      <c r="E80" s="221"/>
      <c r="F80" s="221"/>
      <c r="G80" s="78">
        <v>16270.28789</v>
      </c>
      <c r="H80" s="84">
        <f t="shared" ref="H80:H96" si="5">+G80/G$79</f>
        <v>0.47812850155708503</v>
      </c>
      <c r="I80" s="78">
        <v>15343.495989999999</v>
      </c>
      <c r="J80" s="84">
        <f t="shared" ref="J80:J96" si="6">+I80/I$79</f>
        <v>0.46436627801563207</v>
      </c>
      <c r="K80" s="89">
        <f>+G80-I80</f>
        <v>926.79190000000017</v>
      </c>
      <c r="L80" s="90">
        <f t="shared" si="4"/>
        <v>6.0402916037129328E-2</v>
      </c>
      <c r="M80" s="90">
        <v>3.1491858202359335E-2</v>
      </c>
      <c r="N80" s="6"/>
      <c r="O80" s="31"/>
    </row>
    <row r="81" spans="2:15" x14ac:dyDescent="0.25">
      <c r="B81" s="17"/>
      <c r="C81" s="23"/>
      <c r="D81" s="222" t="s">
        <v>21</v>
      </c>
      <c r="E81" s="222"/>
      <c r="F81" s="222"/>
      <c r="G81" s="79">
        <v>680.90474000000006</v>
      </c>
      <c r="H81" s="62">
        <f t="shared" si="5"/>
        <v>2.0009477720391865E-2</v>
      </c>
      <c r="I81" s="79">
        <v>700.93862999999988</v>
      </c>
      <c r="J81" s="62">
        <f t="shared" si="6"/>
        <v>2.121369620995197E-2</v>
      </c>
      <c r="K81" s="52">
        <f t="shared" ref="K81:K96" si="7">+G81-I81</f>
        <v>-20.033889999999815</v>
      </c>
      <c r="L81" s="91">
        <f t="shared" si="4"/>
        <v>-2.8581517899790798E-2</v>
      </c>
      <c r="M81" s="91">
        <v>-5.5066484597845577E-2</v>
      </c>
      <c r="N81" s="6"/>
      <c r="O81" s="31"/>
    </row>
    <row r="82" spans="2:15" x14ac:dyDescent="0.25">
      <c r="B82" s="17"/>
      <c r="C82" s="23"/>
      <c r="D82" s="222" t="s">
        <v>22</v>
      </c>
      <c r="E82" s="222"/>
      <c r="F82" s="222"/>
      <c r="G82" s="79">
        <v>415.41216000000003</v>
      </c>
      <c r="H82" s="62">
        <f t="shared" si="5"/>
        <v>1.220755249890001E-2</v>
      </c>
      <c r="I82" s="79">
        <v>404.18316000000004</v>
      </c>
      <c r="J82" s="62">
        <f t="shared" si="6"/>
        <v>1.2232481421973295E-2</v>
      </c>
      <c r="K82" s="52">
        <f t="shared" si="7"/>
        <v>11.228999999999985</v>
      </c>
      <c r="L82" s="91">
        <f t="shared" si="4"/>
        <v>2.7781959050446225E-2</v>
      </c>
      <c r="M82" s="91">
        <v>-2.3971385355425756E-4</v>
      </c>
      <c r="N82" s="6"/>
      <c r="O82" s="31"/>
    </row>
    <row r="83" spans="2:15" x14ac:dyDescent="0.25">
      <c r="B83" s="17"/>
      <c r="C83" s="23"/>
      <c r="D83" s="222" t="s">
        <v>23</v>
      </c>
      <c r="E83" s="222"/>
      <c r="F83" s="222"/>
      <c r="G83" s="79">
        <v>3245.4895199999996</v>
      </c>
      <c r="H83" s="62">
        <f t="shared" si="5"/>
        <v>9.5373914186887995E-2</v>
      </c>
      <c r="I83" s="79">
        <v>4912.0455499999998</v>
      </c>
      <c r="J83" s="62">
        <f t="shared" si="6"/>
        <v>0.14866157693027485</v>
      </c>
      <c r="K83" s="52">
        <f t="shared" si="7"/>
        <v>-1666.5560300000002</v>
      </c>
      <c r="L83" s="91">
        <f t="shared" si="4"/>
        <v>-0.33927943318848097</v>
      </c>
      <c r="M83" s="91">
        <v>-0.35729346373367887</v>
      </c>
      <c r="N83" s="6"/>
      <c r="O83" s="31"/>
    </row>
    <row r="84" spans="2:15" x14ac:dyDescent="0.25">
      <c r="B84" s="17"/>
      <c r="C84" s="23"/>
      <c r="D84" s="222" t="s">
        <v>24</v>
      </c>
      <c r="E84" s="222"/>
      <c r="F84" s="222"/>
      <c r="G84" s="79">
        <v>3531.4145499999991</v>
      </c>
      <c r="H84" s="62">
        <f t="shared" si="5"/>
        <v>0.10377627971820647</v>
      </c>
      <c r="I84" s="79">
        <v>3210.2029499999999</v>
      </c>
      <c r="J84" s="62">
        <f t="shared" si="6"/>
        <v>9.7155823975048489E-2</v>
      </c>
      <c r="K84" s="52">
        <f t="shared" si="7"/>
        <v>321.21159999999918</v>
      </c>
      <c r="L84" s="91">
        <f t="shared" si="4"/>
        <v>0.10005959280549503</v>
      </c>
      <c r="M84" s="91">
        <v>7.0067326631663152E-2</v>
      </c>
      <c r="N84" s="6"/>
      <c r="O84" s="31"/>
    </row>
    <row r="85" spans="2:15" x14ac:dyDescent="0.25">
      <c r="B85" s="17"/>
      <c r="C85" s="23"/>
      <c r="D85" s="222" t="s">
        <v>25</v>
      </c>
      <c r="E85" s="222"/>
      <c r="F85" s="222"/>
      <c r="G85" s="79">
        <v>4674.7137899999998</v>
      </c>
      <c r="H85" s="62">
        <f t="shared" si="5"/>
        <v>0.13737396134180768</v>
      </c>
      <c r="I85" s="79">
        <v>4481.7398900000007</v>
      </c>
      <c r="J85" s="62">
        <f t="shared" si="6"/>
        <v>0.13563850592523854</v>
      </c>
      <c r="K85" s="52">
        <f t="shared" si="7"/>
        <v>192.97389999999905</v>
      </c>
      <c r="L85" s="91">
        <f t="shared" si="4"/>
        <v>4.3057808961777688E-2</v>
      </c>
      <c r="M85" s="91">
        <v>1.4619651933127642E-2</v>
      </c>
      <c r="N85" s="6"/>
      <c r="O85" s="31"/>
    </row>
    <row r="86" spans="2:15" x14ac:dyDescent="0.25">
      <c r="B86" s="17"/>
      <c r="C86" s="23"/>
      <c r="D86" s="222" t="s">
        <v>26</v>
      </c>
      <c r="E86" s="222"/>
      <c r="F86" s="222"/>
      <c r="G86" s="79">
        <v>27.094010000000001</v>
      </c>
      <c r="H86" s="62">
        <f t="shared" si="5"/>
        <v>7.9620093326281506E-4</v>
      </c>
      <c r="I86" s="79">
        <v>5.4960200000000006</v>
      </c>
      <c r="J86" s="62">
        <f t="shared" si="6"/>
        <v>1.6633538751291286E-4</v>
      </c>
      <c r="K86" s="52">
        <f t="shared" si="7"/>
        <v>21.597989999999999</v>
      </c>
      <c r="L86" s="91">
        <f t="shared" si="4"/>
        <v>3.9297509834389244</v>
      </c>
      <c r="M86" s="91">
        <v>3.7953451706693313</v>
      </c>
      <c r="N86" s="6"/>
      <c r="O86" s="31"/>
    </row>
    <row r="87" spans="2:15" x14ac:dyDescent="0.25">
      <c r="B87" s="17"/>
      <c r="C87" s="23"/>
      <c r="D87" s="222" t="s">
        <v>27</v>
      </c>
      <c r="E87" s="222"/>
      <c r="F87" s="222"/>
      <c r="G87" s="79">
        <v>971.76946999999996</v>
      </c>
      <c r="H87" s="62">
        <f t="shared" si="5"/>
        <v>2.8557004257779156E-2</v>
      </c>
      <c r="I87" s="79">
        <v>957.04836999999998</v>
      </c>
      <c r="J87" s="62">
        <f t="shared" si="6"/>
        <v>2.896478023961914E-2</v>
      </c>
      <c r="K87" s="52">
        <f t="shared" si="7"/>
        <v>14.721099999999979</v>
      </c>
      <c r="L87" s="91">
        <f t="shared" si="4"/>
        <v>1.5381772187752718E-2</v>
      </c>
      <c r="M87" s="91">
        <v>-1.2301819300092331E-2</v>
      </c>
      <c r="N87" s="6"/>
      <c r="O87" s="31"/>
    </row>
    <row r="88" spans="2:15" x14ac:dyDescent="0.25">
      <c r="B88" s="17"/>
      <c r="C88" s="23"/>
      <c r="D88" s="222" t="s">
        <v>28</v>
      </c>
      <c r="E88" s="222"/>
      <c r="F88" s="222"/>
      <c r="G88" s="79">
        <v>702.08813999999995</v>
      </c>
      <c r="H88" s="62">
        <f t="shared" si="5"/>
        <v>2.0631985900232335E-2</v>
      </c>
      <c r="I88" s="79">
        <v>652.15935999999999</v>
      </c>
      <c r="J88" s="62">
        <f t="shared" si="6"/>
        <v>1.9737406316893538E-2</v>
      </c>
      <c r="K88" s="52">
        <f t="shared" si="7"/>
        <v>49.928779999999961</v>
      </c>
      <c r="L88" s="91">
        <f t="shared" si="4"/>
        <v>7.6559171059048969E-2</v>
      </c>
      <c r="M88" s="91">
        <v>4.7207625541467291E-2</v>
      </c>
      <c r="N88" s="6"/>
      <c r="O88" s="31"/>
    </row>
    <row r="89" spans="2:15" x14ac:dyDescent="0.25">
      <c r="B89" s="17"/>
      <c r="C89" s="23"/>
      <c r="D89" s="222" t="s">
        <v>57</v>
      </c>
      <c r="E89" s="222"/>
      <c r="F89" s="222"/>
      <c r="G89" s="79">
        <v>2017.7324199999998</v>
      </c>
      <c r="H89" s="62">
        <f t="shared" si="5"/>
        <v>5.9294302906016422E-2</v>
      </c>
      <c r="I89" s="79">
        <v>0</v>
      </c>
      <c r="J89" s="62">
        <f t="shared" si="6"/>
        <v>0</v>
      </c>
      <c r="K89" s="52">
        <f t="shared" si="7"/>
        <v>2017.7324199999998</v>
      </c>
      <c r="L89" s="91" t="str">
        <f t="shared" si="4"/>
        <v xml:space="preserve">  - </v>
      </c>
      <c r="M89" s="91">
        <v>0</v>
      </c>
      <c r="N89" s="6"/>
      <c r="O89" s="31"/>
    </row>
    <row r="90" spans="2:15" x14ac:dyDescent="0.25">
      <c r="B90" s="17"/>
      <c r="C90" s="23"/>
      <c r="D90" s="222" t="s">
        <v>29</v>
      </c>
      <c r="E90" s="222"/>
      <c r="F90" s="222"/>
      <c r="G90" s="79">
        <v>3.6690899999999997</v>
      </c>
      <c r="H90" s="62">
        <f t="shared" si="5"/>
        <v>1.0782209360021871E-4</v>
      </c>
      <c r="I90" s="79">
        <v>19.68206</v>
      </c>
      <c r="J90" s="62">
        <f t="shared" si="6"/>
        <v>5.9567160911939943E-4</v>
      </c>
      <c r="K90" s="52">
        <f t="shared" si="7"/>
        <v>-16.012969999999999</v>
      </c>
      <c r="L90" s="91">
        <f t="shared" si="4"/>
        <v>-0.81358201326487167</v>
      </c>
      <c r="M90" s="91">
        <v>-0.8186645541693065</v>
      </c>
      <c r="N90" s="6"/>
      <c r="O90" s="31"/>
    </row>
    <row r="91" spans="2:15" x14ac:dyDescent="0.25">
      <c r="B91" s="17"/>
      <c r="C91" s="22"/>
      <c r="D91" s="221" t="s">
        <v>30</v>
      </c>
      <c r="E91" s="221"/>
      <c r="F91" s="221"/>
      <c r="G91" s="78">
        <v>12886.291240000002</v>
      </c>
      <c r="H91" s="84">
        <f t="shared" si="5"/>
        <v>0.37868433323765804</v>
      </c>
      <c r="I91" s="78">
        <v>12607.37053</v>
      </c>
      <c r="J91" s="84">
        <f t="shared" si="6"/>
        <v>0.38155826627749306</v>
      </c>
      <c r="K91" s="89">
        <f t="shared" si="7"/>
        <v>278.92071000000215</v>
      </c>
      <c r="L91" s="90">
        <f t="shared" si="4"/>
        <v>2.2123622791627495E-2</v>
      </c>
      <c r="M91" s="90">
        <v>-5.7437799907490428E-3</v>
      </c>
      <c r="N91" s="6"/>
      <c r="O91" s="31"/>
    </row>
    <row r="92" spans="2:15" x14ac:dyDescent="0.25">
      <c r="B92" s="17"/>
      <c r="C92" s="23"/>
      <c r="D92" s="222" t="s">
        <v>31</v>
      </c>
      <c r="E92" s="222"/>
      <c r="F92" s="222"/>
      <c r="G92" s="79">
        <v>12886.291240000002</v>
      </c>
      <c r="H92" s="62">
        <f t="shared" si="5"/>
        <v>0.37868433323765804</v>
      </c>
      <c r="I92" s="79">
        <v>12607.37053</v>
      </c>
      <c r="J92" s="62">
        <f t="shared" si="6"/>
        <v>0.38155826627749306</v>
      </c>
      <c r="K92" s="52">
        <f t="shared" si="7"/>
        <v>278.92071000000215</v>
      </c>
      <c r="L92" s="91">
        <f t="shared" si="4"/>
        <v>2.2123622791627495E-2</v>
      </c>
      <c r="M92" s="91">
        <v>-5.7437799907490428E-3</v>
      </c>
      <c r="N92" s="6"/>
      <c r="O92" s="31"/>
    </row>
    <row r="93" spans="2:15" x14ac:dyDescent="0.25">
      <c r="B93" s="17"/>
      <c r="C93" s="23"/>
      <c r="D93" s="222" t="s">
        <v>32</v>
      </c>
      <c r="E93" s="222"/>
      <c r="F93" s="222"/>
      <c r="G93" s="79">
        <v>0</v>
      </c>
      <c r="H93" s="62">
        <f t="shared" si="5"/>
        <v>0</v>
      </c>
      <c r="I93" s="79">
        <v>0</v>
      </c>
      <c r="J93" s="62">
        <f t="shared" si="6"/>
        <v>0</v>
      </c>
      <c r="K93" s="52">
        <f t="shared" si="7"/>
        <v>0</v>
      </c>
      <c r="L93" s="91" t="str">
        <f t="shared" si="4"/>
        <v xml:space="preserve">  - </v>
      </c>
      <c r="M93" s="91">
        <v>0</v>
      </c>
      <c r="N93" s="6"/>
      <c r="O93" s="31"/>
    </row>
    <row r="94" spans="2:15" x14ac:dyDescent="0.25">
      <c r="B94" s="17"/>
      <c r="C94" s="23"/>
      <c r="D94" s="222" t="s">
        <v>33</v>
      </c>
      <c r="E94" s="222"/>
      <c r="F94" s="222"/>
      <c r="G94" s="79">
        <v>0</v>
      </c>
      <c r="H94" s="62">
        <f t="shared" si="5"/>
        <v>0</v>
      </c>
      <c r="I94" s="79">
        <v>0</v>
      </c>
      <c r="J94" s="62">
        <f t="shared" si="6"/>
        <v>0</v>
      </c>
      <c r="K94" s="52">
        <f t="shared" si="7"/>
        <v>0</v>
      </c>
      <c r="L94" s="91" t="str">
        <f t="shared" si="4"/>
        <v xml:space="preserve">  - </v>
      </c>
      <c r="M94" s="91">
        <v>0</v>
      </c>
      <c r="N94" s="6"/>
      <c r="O94" s="31"/>
    </row>
    <row r="95" spans="2:15" x14ac:dyDescent="0.25">
      <c r="B95" s="17"/>
      <c r="C95" s="23"/>
      <c r="D95" s="222" t="s">
        <v>34</v>
      </c>
      <c r="E95" s="222"/>
      <c r="F95" s="222"/>
      <c r="G95" s="79">
        <v>0</v>
      </c>
      <c r="H95" s="62">
        <f t="shared" si="5"/>
        <v>0</v>
      </c>
      <c r="I95" s="79">
        <v>0</v>
      </c>
      <c r="J95" s="62">
        <f t="shared" si="6"/>
        <v>0</v>
      </c>
      <c r="K95" s="52">
        <f t="shared" si="7"/>
        <v>0</v>
      </c>
      <c r="L95" s="91" t="str">
        <f t="shared" si="4"/>
        <v xml:space="preserve">  - </v>
      </c>
      <c r="M95" s="91">
        <v>0</v>
      </c>
      <c r="N95" s="6"/>
      <c r="O95" s="31"/>
    </row>
    <row r="96" spans="2:15" x14ac:dyDescent="0.25">
      <c r="B96" s="17"/>
      <c r="C96" s="22"/>
      <c r="D96" s="221" t="s">
        <v>17</v>
      </c>
      <c r="E96" s="221"/>
      <c r="F96" s="221"/>
      <c r="G96" s="80">
        <v>4872.5319500000005</v>
      </c>
      <c r="H96" s="84">
        <f t="shared" si="5"/>
        <v>0.14318716520525696</v>
      </c>
      <c r="I96" s="80">
        <v>5090.92983</v>
      </c>
      <c r="J96" s="84">
        <f t="shared" si="6"/>
        <v>0.1540754557068747</v>
      </c>
      <c r="K96" s="89">
        <f t="shared" si="7"/>
        <v>-218.39787999999953</v>
      </c>
      <c r="L96" s="90">
        <f t="shared" si="4"/>
        <v>-4.2899408809961792E-2</v>
      </c>
      <c r="M96" s="90">
        <v>-6.899400938782263E-2</v>
      </c>
      <c r="N96" s="6"/>
      <c r="O96" s="31"/>
    </row>
    <row r="97" spans="2:15" x14ac:dyDescent="0.25">
      <c r="B97" s="17"/>
      <c r="C97" s="23"/>
      <c r="D97" s="212" t="s">
        <v>62</v>
      </c>
      <c r="E97" s="212"/>
      <c r="F97" s="212"/>
      <c r="G97" s="81">
        <v>0</v>
      </c>
      <c r="H97" s="83"/>
      <c r="I97" s="81">
        <v>0</v>
      </c>
      <c r="J97" s="83"/>
      <c r="K97" s="87">
        <f>+G97-I97</f>
        <v>0</v>
      </c>
      <c r="L97" s="88" t="str">
        <f t="shared" si="4"/>
        <v xml:space="preserve">  - </v>
      </c>
      <c r="M97" s="88">
        <v>0</v>
      </c>
      <c r="N97" s="6"/>
      <c r="O97" s="31"/>
    </row>
    <row r="98" spans="2:15" x14ac:dyDescent="0.25">
      <c r="B98" s="17"/>
      <c r="C98" s="23"/>
      <c r="D98" s="222" t="s">
        <v>58</v>
      </c>
      <c r="E98" s="222"/>
      <c r="F98" s="222"/>
      <c r="G98" s="79">
        <v>0</v>
      </c>
      <c r="H98" s="62">
        <f>+IF(G98=0,0,G98/G$97)</f>
        <v>0</v>
      </c>
      <c r="I98" s="79">
        <v>0</v>
      </c>
      <c r="J98" s="62">
        <f>+IF(I98=0,0,I98/I$97)</f>
        <v>0</v>
      </c>
      <c r="K98" s="52">
        <f t="shared" ref="K98:K102" si="8">+G98-I98</f>
        <v>0</v>
      </c>
      <c r="L98" s="91" t="str">
        <f t="shared" si="4"/>
        <v xml:space="preserve">  - </v>
      </c>
      <c r="M98" s="91">
        <v>0</v>
      </c>
      <c r="N98" s="6"/>
      <c r="O98" s="31"/>
    </row>
    <row r="99" spans="2:15" x14ac:dyDescent="0.25">
      <c r="B99" s="17"/>
      <c r="C99" s="23"/>
      <c r="D99" s="222" t="s">
        <v>59</v>
      </c>
      <c r="E99" s="222"/>
      <c r="F99" s="222"/>
      <c r="G99" s="79">
        <v>0</v>
      </c>
      <c r="H99" s="62">
        <f>+IF(G99=0,0,G99/G$97)</f>
        <v>0</v>
      </c>
      <c r="I99" s="79">
        <v>0</v>
      </c>
      <c r="J99" s="62">
        <f>+IF(I99=0,0,I99/I$97)</f>
        <v>0</v>
      </c>
      <c r="K99" s="52">
        <f t="shared" si="8"/>
        <v>0</v>
      </c>
      <c r="L99" s="91" t="str">
        <f t="shared" si="4"/>
        <v xml:space="preserve">  - </v>
      </c>
      <c r="M99" s="91">
        <v>0</v>
      </c>
      <c r="N99" s="6"/>
      <c r="O99" s="31"/>
    </row>
    <row r="100" spans="2:15" x14ac:dyDescent="0.25">
      <c r="B100" s="17"/>
      <c r="C100" s="23"/>
      <c r="D100" s="222" t="s">
        <v>60</v>
      </c>
      <c r="E100" s="222"/>
      <c r="F100" s="222"/>
      <c r="G100" s="79">
        <v>0</v>
      </c>
      <c r="H100" s="62">
        <f>+IF(G100=0,0,G100/G$97)</f>
        <v>0</v>
      </c>
      <c r="I100" s="79">
        <v>0</v>
      </c>
      <c r="J100" s="62">
        <f>+IF(I100=0,0,I100/I$97)</f>
        <v>0</v>
      </c>
      <c r="K100" s="52">
        <f t="shared" si="8"/>
        <v>0</v>
      </c>
      <c r="L100" s="91" t="str">
        <f t="shared" si="4"/>
        <v xml:space="preserve">  - </v>
      </c>
      <c r="M100" s="91">
        <v>0</v>
      </c>
      <c r="N100" s="6"/>
      <c r="O100" s="31"/>
    </row>
    <row r="101" spans="2:15" x14ac:dyDescent="0.25">
      <c r="B101" s="17"/>
      <c r="C101" s="23"/>
      <c r="D101" s="222" t="s">
        <v>61</v>
      </c>
      <c r="E101" s="222"/>
      <c r="F101" s="222"/>
      <c r="G101" s="79">
        <v>0</v>
      </c>
      <c r="H101" s="62">
        <f>+IF(G101=0,0,G101/G$97)</f>
        <v>0</v>
      </c>
      <c r="I101" s="79">
        <v>0</v>
      </c>
      <c r="J101" s="62">
        <f>+IF(I101=0,0,I101/I$97)</f>
        <v>0</v>
      </c>
      <c r="K101" s="52">
        <f t="shared" si="8"/>
        <v>0</v>
      </c>
      <c r="L101" s="91" t="str">
        <f t="shared" si="4"/>
        <v xml:space="preserve">  - </v>
      </c>
      <c r="M101" s="91">
        <v>0</v>
      </c>
      <c r="N101" s="6"/>
      <c r="O101" s="31"/>
    </row>
    <row r="102" spans="2:15" x14ac:dyDescent="0.25">
      <c r="B102" s="17"/>
      <c r="C102" s="23"/>
      <c r="D102" s="223" t="s">
        <v>63</v>
      </c>
      <c r="E102" s="223"/>
      <c r="F102" s="223"/>
      <c r="G102" s="82">
        <f>+G97+G79</f>
        <v>34029.111080000002</v>
      </c>
      <c r="H102" s="85"/>
      <c r="I102" s="82">
        <f>+I97+I79</f>
        <v>33041.796350000004</v>
      </c>
      <c r="J102" s="85"/>
      <c r="K102" s="92">
        <f t="shared" si="8"/>
        <v>987.31472999999824</v>
      </c>
      <c r="L102" s="93">
        <f>+G102/I102-1</f>
        <v>2.9880782495652625E-2</v>
      </c>
      <c r="M102" s="93">
        <v>1.8018868086031592E-3</v>
      </c>
      <c r="N102" s="6"/>
      <c r="O102" s="31"/>
    </row>
    <row r="103" spans="2:15" x14ac:dyDescent="0.25">
      <c r="B103" s="17"/>
      <c r="C103" s="23"/>
      <c r="D103" s="180" t="s">
        <v>64</v>
      </c>
      <c r="E103" s="180"/>
      <c r="F103" s="180"/>
      <c r="G103" s="180"/>
      <c r="H103" s="180"/>
      <c r="I103" s="180"/>
      <c r="J103" s="180"/>
      <c r="K103" s="180"/>
      <c r="L103" s="180"/>
      <c r="M103" s="180"/>
      <c r="N103" s="6"/>
      <c r="O103" s="31"/>
    </row>
    <row r="104" spans="2:15" x14ac:dyDescent="0.25">
      <c r="B104" s="18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32"/>
    </row>
    <row r="107" spans="2:15" x14ac:dyDescent="0.25">
      <c r="B107" s="68" t="s">
        <v>82</v>
      </c>
      <c r="C107" s="96"/>
      <c r="D107" s="96"/>
      <c r="E107" s="96"/>
      <c r="F107" s="96"/>
      <c r="G107" s="97"/>
      <c r="H107" s="97"/>
      <c r="I107" s="97"/>
      <c r="J107" s="97"/>
      <c r="K107" s="97"/>
      <c r="L107" s="97"/>
      <c r="M107" s="97"/>
      <c r="N107" s="97"/>
      <c r="O107" s="30"/>
    </row>
    <row r="108" spans="2:15" ht="15" customHeight="1" x14ac:dyDescent="0.25">
      <c r="B108" s="118"/>
      <c r="C108" s="213" t="str">
        <f>+CONCATENATE("En el año ",F132," el número de contribuyentes activos ascendió a ",FIXED(H132,1)," creciendo  ",FIXED(I132*100,1),"% y una participación respecto al total a nivel nacional de  ",FIXED(J132*100,1),"%")</f>
        <v>En el año 2017 el número de contribuyentes activos ascendió a 57.1 creciendo  11.9% y una participación respecto al total a nivel nacional de  0.6%</v>
      </c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  <c r="O108" s="34"/>
    </row>
    <row r="109" spans="2:15" x14ac:dyDescent="0.25">
      <c r="B109" s="101"/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31"/>
    </row>
    <row r="110" spans="2:15" x14ac:dyDescent="0.25">
      <c r="B110" s="101"/>
      <c r="C110" s="100"/>
      <c r="D110" s="100"/>
      <c r="E110" s="100"/>
      <c r="F110" s="231" t="s">
        <v>77</v>
      </c>
      <c r="G110" s="231"/>
      <c r="H110" s="231"/>
      <c r="I110" s="231"/>
      <c r="J110" s="231"/>
      <c r="K110" s="100"/>
      <c r="L110" s="100"/>
      <c r="M110" s="100"/>
      <c r="N110" s="100"/>
      <c r="O110" s="31"/>
    </row>
    <row r="111" spans="2:15" x14ac:dyDescent="0.25">
      <c r="B111" s="101"/>
      <c r="C111" s="100"/>
      <c r="D111" s="100"/>
      <c r="E111" s="100"/>
      <c r="F111" s="181" t="s">
        <v>78</v>
      </c>
      <c r="G111" s="181"/>
      <c r="H111" s="181"/>
      <c r="I111" s="181"/>
      <c r="J111" s="181"/>
      <c r="K111" s="100"/>
      <c r="L111" s="100"/>
      <c r="M111" s="100"/>
      <c r="N111" s="100"/>
      <c r="O111" s="31"/>
    </row>
    <row r="112" spans="2:15" x14ac:dyDescent="0.25">
      <c r="B112" s="101"/>
      <c r="C112" s="100"/>
      <c r="D112" s="100"/>
      <c r="E112" s="100"/>
      <c r="F112" s="86" t="s">
        <v>75</v>
      </c>
      <c r="G112" s="86" t="s">
        <v>76</v>
      </c>
      <c r="H112" s="86" t="s">
        <v>1</v>
      </c>
      <c r="I112" s="86" t="s">
        <v>79</v>
      </c>
      <c r="J112" s="86" t="s">
        <v>80</v>
      </c>
      <c r="K112" s="100"/>
      <c r="L112" s="100"/>
      <c r="M112" s="100"/>
      <c r="N112" s="100"/>
      <c r="O112" s="31"/>
    </row>
    <row r="113" spans="2:15" x14ac:dyDescent="0.25">
      <c r="B113" s="101"/>
      <c r="C113" s="100"/>
      <c r="D113" s="100"/>
      <c r="E113" s="100"/>
      <c r="F113" s="138">
        <v>1998</v>
      </c>
      <c r="G113" s="79">
        <v>1907.1309999999996</v>
      </c>
      <c r="H113" s="79">
        <v>6.6150000000000002</v>
      </c>
      <c r="I113" s="62"/>
      <c r="J113" s="62"/>
      <c r="K113" s="100"/>
      <c r="L113" s="100"/>
      <c r="M113" s="100"/>
      <c r="N113" s="100"/>
      <c r="O113" s="31"/>
    </row>
    <row r="114" spans="2:15" x14ac:dyDescent="0.25">
      <c r="B114" s="101"/>
      <c r="C114" s="100"/>
      <c r="D114" s="100"/>
      <c r="E114" s="100"/>
      <c r="F114" s="138">
        <v>1999</v>
      </c>
      <c r="G114" s="79">
        <v>1777.9380000000001</v>
      </c>
      <c r="H114" s="79">
        <v>5.3010000000000002</v>
      </c>
      <c r="I114" s="62">
        <f>+H114/H113-1</f>
        <v>-0.1986394557823129</v>
      </c>
      <c r="J114" s="62">
        <f>+H114/G114</f>
        <v>2.9815437883660735E-3</v>
      </c>
      <c r="K114" s="100"/>
      <c r="L114" s="100"/>
      <c r="M114" s="100"/>
      <c r="N114" s="100"/>
      <c r="O114" s="31"/>
    </row>
    <row r="115" spans="2:15" x14ac:dyDescent="0.25">
      <c r="B115" s="101"/>
      <c r="C115" s="100"/>
      <c r="D115" s="100"/>
      <c r="E115" s="100"/>
      <c r="F115" s="138">
        <v>2000</v>
      </c>
      <c r="G115" s="79">
        <v>1971.741</v>
      </c>
      <c r="H115" s="79">
        <v>5.9630000000000001</v>
      </c>
      <c r="I115" s="62">
        <f t="shared" ref="I115:I132" si="9">+H115/H114-1</f>
        <v>0.12488209771741188</v>
      </c>
      <c r="J115" s="62">
        <f t="shared" ref="J115:J132" si="10">+H115/G115</f>
        <v>3.0242308700787783E-3</v>
      </c>
      <c r="K115" s="100"/>
      <c r="L115" s="100"/>
      <c r="M115" s="100"/>
      <c r="N115" s="100"/>
      <c r="O115" s="31"/>
    </row>
    <row r="116" spans="2:15" x14ac:dyDescent="0.25">
      <c r="B116" s="101"/>
      <c r="C116" s="100"/>
      <c r="D116" s="100"/>
      <c r="E116" s="100"/>
      <c r="F116" s="138">
        <v>2001</v>
      </c>
      <c r="G116" s="79">
        <v>2181.5149999999999</v>
      </c>
      <c r="H116" s="79">
        <v>6.9790000000000001</v>
      </c>
      <c r="I116" s="62">
        <f t="shared" si="9"/>
        <v>0.1703840348817709</v>
      </c>
      <c r="J116" s="62">
        <f t="shared" si="10"/>
        <v>3.1991528822859347E-3</v>
      </c>
      <c r="K116" s="100"/>
      <c r="L116" s="100"/>
      <c r="M116" s="100"/>
      <c r="N116" s="100"/>
      <c r="O116" s="31"/>
    </row>
    <row r="117" spans="2:15" x14ac:dyDescent="0.25">
      <c r="B117" s="101"/>
      <c r="C117" s="100"/>
      <c r="D117" s="100"/>
      <c r="E117" s="100"/>
      <c r="F117" s="138">
        <v>2002</v>
      </c>
      <c r="G117" s="79">
        <v>2421.1780000000003</v>
      </c>
      <c r="H117" s="79">
        <v>8.1910000000000007</v>
      </c>
      <c r="I117" s="62">
        <f t="shared" si="9"/>
        <v>0.17366384868892393</v>
      </c>
      <c r="J117" s="62">
        <f t="shared" si="10"/>
        <v>3.3830639465582454E-3</v>
      </c>
      <c r="K117" s="100"/>
      <c r="L117" s="100"/>
      <c r="M117" s="100"/>
      <c r="N117" s="100"/>
      <c r="O117" s="31"/>
    </row>
    <row r="118" spans="2:15" x14ac:dyDescent="0.25">
      <c r="B118" s="101"/>
      <c r="C118" s="100"/>
      <c r="D118" s="100"/>
      <c r="E118" s="100"/>
      <c r="F118" s="138">
        <v>2003</v>
      </c>
      <c r="G118" s="79">
        <v>2675.5149999999999</v>
      </c>
      <c r="H118" s="79">
        <v>9.7609999999999992</v>
      </c>
      <c r="I118" s="62">
        <f t="shared" si="9"/>
        <v>0.19167378830423609</v>
      </c>
      <c r="J118" s="62">
        <f t="shared" si="10"/>
        <v>3.6482695854816736E-3</v>
      </c>
      <c r="K118" s="100"/>
      <c r="L118" s="100"/>
      <c r="M118" s="100"/>
      <c r="N118" s="100"/>
      <c r="O118" s="31"/>
    </row>
    <row r="119" spans="2:15" x14ac:dyDescent="0.25">
      <c r="B119" s="101"/>
      <c r="C119" s="100"/>
      <c r="D119" s="100"/>
      <c r="E119" s="100"/>
      <c r="F119" s="138">
        <v>2004</v>
      </c>
      <c r="G119" s="79">
        <v>2917.98</v>
      </c>
      <c r="H119" s="79">
        <v>10.983000000000001</v>
      </c>
      <c r="I119" s="62">
        <f t="shared" si="9"/>
        <v>0.12519209097428563</v>
      </c>
      <c r="J119" s="62">
        <f t="shared" si="10"/>
        <v>3.7639051672732509E-3</v>
      </c>
      <c r="K119" s="100"/>
      <c r="L119" s="100"/>
      <c r="M119" s="100"/>
      <c r="N119" s="100"/>
      <c r="O119" s="31"/>
    </row>
    <row r="120" spans="2:15" x14ac:dyDescent="0.25">
      <c r="B120" s="101"/>
      <c r="C120" s="100"/>
      <c r="D120" s="100"/>
      <c r="E120" s="100"/>
      <c r="F120" s="138">
        <v>2005</v>
      </c>
      <c r="G120" s="79">
        <v>3283.3780000000006</v>
      </c>
      <c r="H120" s="79">
        <v>12.93</v>
      </c>
      <c r="I120" s="62">
        <f t="shared" si="9"/>
        <v>0.1772739688609668</v>
      </c>
      <c r="J120" s="62">
        <f t="shared" si="10"/>
        <v>3.9380174929599934E-3</v>
      </c>
      <c r="K120" s="100"/>
      <c r="L120" s="100"/>
      <c r="M120" s="100"/>
      <c r="N120" s="100"/>
      <c r="O120" s="31"/>
    </row>
    <row r="121" spans="2:15" x14ac:dyDescent="0.25">
      <c r="B121" s="101"/>
      <c r="C121" s="100"/>
      <c r="D121" s="100"/>
      <c r="E121" s="100"/>
      <c r="F121" s="138">
        <v>2006</v>
      </c>
      <c r="G121" s="79">
        <v>3482.0789999999997</v>
      </c>
      <c r="H121" s="79">
        <v>14.183999999999999</v>
      </c>
      <c r="I121" s="62">
        <f t="shared" si="9"/>
        <v>9.6983758700696088E-2</v>
      </c>
      <c r="J121" s="62">
        <f t="shared" si="10"/>
        <v>4.0734285465665772E-3</v>
      </c>
      <c r="K121" s="100"/>
      <c r="L121" s="100"/>
      <c r="M121" s="100"/>
      <c r="N121" s="100"/>
      <c r="O121" s="31"/>
    </row>
    <row r="122" spans="2:15" x14ac:dyDescent="0.25">
      <c r="B122" s="101"/>
      <c r="C122" s="100"/>
      <c r="D122" s="100"/>
      <c r="E122" s="100"/>
      <c r="F122" s="138">
        <v>2007</v>
      </c>
      <c r="G122" s="79">
        <v>3898.12</v>
      </c>
      <c r="H122" s="79">
        <v>16.512</v>
      </c>
      <c r="I122" s="62">
        <f t="shared" si="9"/>
        <v>0.16412859560067683</v>
      </c>
      <c r="J122" s="62">
        <f t="shared" si="10"/>
        <v>4.2358880691204994E-3</v>
      </c>
      <c r="K122" s="100"/>
      <c r="L122" s="100"/>
      <c r="M122" s="100"/>
      <c r="N122" s="100"/>
      <c r="O122" s="31"/>
    </row>
    <row r="123" spans="2:15" x14ac:dyDescent="0.25">
      <c r="B123" s="101"/>
      <c r="C123" s="100"/>
      <c r="D123" s="100"/>
      <c r="E123" s="100"/>
      <c r="F123" s="138">
        <v>2008</v>
      </c>
      <c r="G123" s="79">
        <v>4309.1000000000004</v>
      </c>
      <c r="H123" s="79">
        <v>19.109000000000002</v>
      </c>
      <c r="I123" s="62">
        <f t="shared" si="9"/>
        <v>0.15727955426356588</v>
      </c>
      <c r="J123" s="62">
        <f t="shared" si="10"/>
        <v>4.434568703441554E-3</v>
      </c>
      <c r="K123" s="100"/>
      <c r="L123" s="100"/>
      <c r="M123" s="100"/>
      <c r="N123" s="100"/>
      <c r="O123" s="31"/>
    </row>
    <row r="124" spans="2:15" x14ac:dyDescent="0.25">
      <c r="B124" s="101"/>
      <c r="C124" s="100"/>
      <c r="D124" s="100"/>
      <c r="E124" s="100"/>
      <c r="F124" s="138">
        <v>2009</v>
      </c>
      <c r="G124" s="79">
        <v>4689.0369999999994</v>
      </c>
      <c r="H124" s="79">
        <v>21.684999999999999</v>
      </c>
      <c r="I124" s="62">
        <f t="shared" si="9"/>
        <v>0.13480558898948125</v>
      </c>
      <c r="J124" s="62">
        <f t="shared" si="10"/>
        <v>4.6246169522654659E-3</v>
      </c>
      <c r="K124" s="100"/>
      <c r="L124" s="100"/>
      <c r="M124" s="100"/>
      <c r="N124" s="100"/>
      <c r="O124" s="31"/>
    </row>
    <row r="125" spans="2:15" x14ac:dyDescent="0.25">
      <c r="B125" s="101"/>
      <c r="C125" s="100"/>
      <c r="D125" s="100"/>
      <c r="E125" s="100"/>
      <c r="F125" s="138">
        <v>2010</v>
      </c>
      <c r="G125" s="79">
        <v>5116.8109999999988</v>
      </c>
      <c r="H125" s="79">
        <v>23.776</v>
      </c>
      <c r="I125" s="62">
        <f t="shared" si="9"/>
        <v>9.6426100991468866E-2</v>
      </c>
      <c r="J125" s="62">
        <f t="shared" si="10"/>
        <v>4.6466441695814063E-3</v>
      </c>
      <c r="K125" s="100"/>
      <c r="L125" s="100"/>
      <c r="M125" s="100"/>
      <c r="N125" s="100"/>
      <c r="O125" s="31"/>
    </row>
    <row r="126" spans="2:15" x14ac:dyDescent="0.25">
      <c r="B126" s="101"/>
      <c r="C126" s="100"/>
      <c r="D126" s="100"/>
      <c r="E126" s="100"/>
      <c r="F126" s="138">
        <v>2011</v>
      </c>
      <c r="G126" s="79">
        <v>5623.4490000000005</v>
      </c>
      <c r="H126" s="79">
        <v>28.052</v>
      </c>
      <c r="I126" s="62">
        <f t="shared" si="9"/>
        <v>0.17984522207267828</v>
      </c>
      <c r="J126" s="62">
        <f t="shared" si="10"/>
        <v>4.9883976897452074E-3</v>
      </c>
      <c r="K126" s="100"/>
      <c r="L126" s="100"/>
      <c r="M126" s="100"/>
      <c r="N126" s="100"/>
      <c r="O126" s="31"/>
    </row>
    <row r="127" spans="2:15" x14ac:dyDescent="0.25">
      <c r="B127" s="101"/>
      <c r="C127" s="100"/>
      <c r="D127" s="100"/>
      <c r="E127" s="100"/>
      <c r="F127" s="138">
        <v>2012</v>
      </c>
      <c r="G127" s="79">
        <v>6167.0460000000003</v>
      </c>
      <c r="H127" s="79">
        <v>32.569000000000003</v>
      </c>
      <c r="I127" s="62">
        <f t="shared" si="9"/>
        <v>0.1610223869955798</v>
      </c>
      <c r="J127" s="62">
        <f t="shared" si="10"/>
        <v>5.2811345983149799E-3</v>
      </c>
      <c r="K127" s="100"/>
      <c r="L127" s="100"/>
      <c r="M127" s="100"/>
      <c r="N127" s="100"/>
      <c r="O127" s="31"/>
    </row>
    <row r="128" spans="2:15" x14ac:dyDescent="0.25">
      <c r="B128" s="101"/>
      <c r="C128" s="100"/>
      <c r="D128" s="100"/>
      <c r="E128" s="100"/>
      <c r="F128" s="138">
        <v>2013</v>
      </c>
      <c r="G128" s="79">
        <v>6651.9989999999989</v>
      </c>
      <c r="H128" s="79">
        <v>36.433999999999997</v>
      </c>
      <c r="I128" s="62">
        <f t="shared" si="9"/>
        <v>0.11867112898768761</v>
      </c>
      <c r="J128" s="62">
        <f t="shared" si="10"/>
        <v>5.4771505527887185E-3</v>
      </c>
      <c r="K128" s="100"/>
      <c r="L128" s="100"/>
      <c r="M128" s="100"/>
      <c r="N128" s="100"/>
      <c r="O128" s="31"/>
    </row>
    <row r="129" spans="2:15" x14ac:dyDescent="0.25">
      <c r="B129" s="101"/>
      <c r="C129" s="100"/>
      <c r="D129" s="100"/>
      <c r="E129" s="100"/>
      <c r="F129" s="138">
        <v>2014</v>
      </c>
      <c r="G129" s="79">
        <v>7112.3010000000004</v>
      </c>
      <c r="H129" s="79">
        <v>40.006999999999998</v>
      </c>
      <c r="I129" s="62">
        <f t="shared" si="9"/>
        <v>9.8067738925179837E-2</v>
      </c>
      <c r="J129" s="62">
        <f t="shared" si="10"/>
        <v>5.6250431470771549E-3</v>
      </c>
      <c r="K129" s="100"/>
      <c r="L129" s="100"/>
      <c r="M129" s="100"/>
      <c r="N129" s="100"/>
      <c r="O129" s="31"/>
    </row>
    <row r="130" spans="2:15" x14ac:dyDescent="0.25">
      <c r="B130" s="101"/>
      <c r="C130" s="100"/>
      <c r="D130" s="100"/>
      <c r="E130" s="100"/>
      <c r="F130" s="138">
        <v>2015</v>
      </c>
      <c r="G130" s="79">
        <v>7670.4990000000007</v>
      </c>
      <c r="H130" s="79">
        <v>45.484000000000002</v>
      </c>
      <c r="I130" s="62">
        <f t="shared" si="9"/>
        <v>0.13690104231759448</v>
      </c>
      <c r="J130" s="62">
        <f t="shared" si="10"/>
        <v>5.9297315598372414E-3</v>
      </c>
      <c r="K130" s="100"/>
      <c r="L130" s="100"/>
      <c r="M130" s="100"/>
      <c r="N130" s="100"/>
      <c r="O130" s="31"/>
    </row>
    <row r="131" spans="2:15" x14ac:dyDescent="0.25">
      <c r="B131" s="101"/>
      <c r="C131" s="100"/>
      <c r="D131" s="100"/>
      <c r="E131" s="100"/>
      <c r="F131" s="138">
        <v>2016</v>
      </c>
      <c r="G131" s="79">
        <v>8231.9619999999995</v>
      </c>
      <c r="H131" s="79">
        <v>50.993000000000002</v>
      </c>
      <c r="I131" s="62">
        <f t="shared" si="9"/>
        <v>0.12111951455456871</v>
      </c>
      <c r="J131" s="62">
        <f t="shared" si="10"/>
        <v>6.1945135315250493E-3</v>
      </c>
      <c r="K131" s="100"/>
      <c r="L131" s="100"/>
      <c r="M131" s="100"/>
      <c r="N131" s="100"/>
      <c r="O131" s="31"/>
    </row>
    <row r="132" spans="2:15" x14ac:dyDescent="0.25">
      <c r="B132" s="101"/>
      <c r="C132" s="100"/>
      <c r="D132" s="100"/>
      <c r="E132" s="100"/>
      <c r="F132" s="138">
        <v>2017</v>
      </c>
      <c r="G132" s="79">
        <v>8841.7419999999984</v>
      </c>
      <c r="H132" s="79">
        <v>57.052</v>
      </c>
      <c r="I132" s="62">
        <f t="shared" si="9"/>
        <v>0.11882023022767818</v>
      </c>
      <c r="J132" s="62">
        <f t="shared" si="10"/>
        <v>6.4525746170833766E-3</v>
      </c>
      <c r="K132" s="139">
        <f>+H132/Centro!F153</f>
        <v>4.7108171598195005E-2</v>
      </c>
      <c r="L132" s="100"/>
      <c r="M132" s="100"/>
      <c r="N132" s="100"/>
      <c r="O132" s="31"/>
    </row>
    <row r="133" spans="2:15" x14ac:dyDescent="0.25">
      <c r="B133" s="101"/>
      <c r="C133" s="100"/>
      <c r="D133" s="100"/>
      <c r="E133" s="100"/>
      <c r="F133" s="177" t="s">
        <v>81</v>
      </c>
      <c r="G133" s="177"/>
      <c r="H133" s="177"/>
      <c r="I133" s="177"/>
      <c r="J133" s="177"/>
      <c r="K133" s="100"/>
      <c r="L133" s="100"/>
      <c r="M133" s="100"/>
      <c r="N133" s="100"/>
      <c r="O133" s="31"/>
    </row>
    <row r="134" spans="2:15" x14ac:dyDescent="0.25">
      <c r="B134" s="17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31"/>
    </row>
    <row r="135" spans="2:15" x14ac:dyDescent="0.25">
      <c r="B135" s="18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32"/>
    </row>
  </sheetData>
  <mergeCells count="62">
    <mergeCell ref="C108:N109"/>
    <mergeCell ref="F110:J110"/>
    <mergeCell ref="F111:J111"/>
    <mergeCell ref="F133:J133"/>
    <mergeCell ref="D99:F99"/>
    <mergeCell ref="D100:F100"/>
    <mergeCell ref="D101:F101"/>
    <mergeCell ref="D102:F102"/>
    <mergeCell ref="D103:M103"/>
    <mergeCell ref="D94:F94"/>
    <mergeCell ref="D95:F95"/>
    <mergeCell ref="D96:F96"/>
    <mergeCell ref="D97:F97"/>
    <mergeCell ref="D98:F98"/>
    <mergeCell ref="D89:F89"/>
    <mergeCell ref="D90:F90"/>
    <mergeCell ref="D91:F91"/>
    <mergeCell ref="D92:F92"/>
    <mergeCell ref="D93:F93"/>
    <mergeCell ref="D84:F84"/>
    <mergeCell ref="D85:F85"/>
    <mergeCell ref="D86:F86"/>
    <mergeCell ref="D87:F87"/>
    <mergeCell ref="D88:F88"/>
    <mergeCell ref="D79:F79"/>
    <mergeCell ref="D80:F80"/>
    <mergeCell ref="D81:F81"/>
    <mergeCell ref="D82:F82"/>
    <mergeCell ref="D83:F83"/>
    <mergeCell ref="C73:N75"/>
    <mergeCell ref="D76:M76"/>
    <mergeCell ref="D77:F78"/>
    <mergeCell ref="G77:H77"/>
    <mergeCell ref="I77:J77"/>
    <mergeCell ref="K77:L77"/>
    <mergeCell ref="C45:N45"/>
    <mergeCell ref="C55:N55"/>
    <mergeCell ref="C57:N57"/>
    <mergeCell ref="C58:N58"/>
    <mergeCell ref="C68:N68"/>
    <mergeCell ref="D24:M24"/>
    <mergeCell ref="C30:N30"/>
    <mergeCell ref="C31:N31"/>
    <mergeCell ref="C41:N41"/>
    <mergeCell ref="C44:N44"/>
    <mergeCell ref="D18:F18"/>
    <mergeCell ref="D19:F19"/>
    <mergeCell ref="D20:F20"/>
    <mergeCell ref="D21:F21"/>
    <mergeCell ref="D22:F22"/>
    <mergeCell ref="D13:F13"/>
    <mergeCell ref="D14:F14"/>
    <mergeCell ref="D15:F15"/>
    <mergeCell ref="D16:F16"/>
    <mergeCell ref="D17:F17"/>
    <mergeCell ref="B1:O2"/>
    <mergeCell ref="C7:N9"/>
    <mergeCell ref="D10:M10"/>
    <mergeCell ref="D11:F12"/>
    <mergeCell ref="G11:H11"/>
    <mergeCell ref="I11:J11"/>
    <mergeCell ref="K11:L1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5"/>
  <sheetViews>
    <sheetView zoomScaleNormal="100" workbookViewId="0">
      <selection activeCell="B1" sqref="B1:O2"/>
    </sheetView>
  </sheetViews>
  <sheetFormatPr baseColWidth="10" defaultColWidth="0" defaultRowHeight="15" x14ac:dyDescent="0.25"/>
  <cols>
    <col min="1" max="1" width="11.7109375" style="1" customWidth="1"/>
    <col min="2" max="15" width="11.7109375" style="5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234" t="s">
        <v>122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</row>
    <row r="2" spans="2:15" ht="15" customHeight="1" x14ac:dyDescent="0.25"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</row>
    <row r="3" spans="2:15" x14ac:dyDescent="0.25">
      <c r="B3" s="69" t="str">
        <f>+B6</f>
        <v>1. Recaudación Tributos Internos (Soles)</v>
      </c>
      <c r="C3" s="70"/>
      <c r="D3" s="70"/>
      <c r="E3" s="70"/>
      <c r="F3" s="70"/>
      <c r="G3" s="70"/>
      <c r="H3" s="70"/>
      <c r="I3" s="69"/>
      <c r="J3" s="69" t="str">
        <f>+B72</f>
        <v>3. Recaudación Tributos Internos - Detalle de cargas Tributarias</v>
      </c>
      <c r="K3" s="70"/>
      <c r="L3" s="70"/>
      <c r="M3" s="42"/>
      <c r="N3" s="42"/>
      <c r="O3" s="42"/>
    </row>
    <row r="4" spans="2:15" x14ac:dyDescent="0.25">
      <c r="B4" s="69" t="str">
        <f>+B28</f>
        <v>2. Ingresos Tributarios recaudados por la SUNAT  2007-2017, en soles</v>
      </c>
      <c r="C4" s="69"/>
      <c r="D4" s="69"/>
      <c r="E4" s="69"/>
      <c r="F4" s="69"/>
      <c r="G4" s="69"/>
      <c r="H4" s="71"/>
      <c r="I4" s="69"/>
      <c r="J4" s="69" t="str">
        <f>+B107</f>
        <v>4. Número de contribuyentes activos por región</v>
      </c>
      <c r="K4" s="71"/>
      <c r="L4" s="71"/>
      <c r="M4" s="48"/>
      <c r="N4" s="48"/>
      <c r="O4" s="48"/>
    </row>
    <row r="5" spans="2:15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5" x14ac:dyDescent="0.25">
      <c r="B6" s="68" t="s">
        <v>51</v>
      </c>
      <c r="C6" s="96"/>
      <c r="D6" s="96"/>
      <c r="E6" s="96"/>
      <c r="F6" s="96"/>
      <c r="G6" s="97"/>
      <c r="H6" s="97"/>
      <c r="I6" s="97"/>
      <c r="J6" s="97"/>
      <c r="K6" s="97"/>
      <c r="L6" s="97"/>
      <c r="M6" s="97"/>
      <c r="N6" s="97"/>
      <c r="O6" s="30"/>
    </row>
    <row r="7" spans="2:15" ht="15" customHeight="1" x14ac:dyDescent="0.25">
      <c r="B7" s="118"/>
      <c r="C7" s="213" t="str">
        <f>+CONCATENATE("Durante el 2017  en la región se recaudaron S/ ", FIXED(G13/1000,1)," millones por tributos internos,  ", +IF(L13&gt;0, "Un aumento en", "Una reducción de")," ",FIXED(100*L13,1),"% respecto del 2016. Mientras que en terminos reales (quitando la inflación del periodo) la recaudación habría ", IF(LM13&gt;0,"crecido","disminuido")," en ", FIXED(100*M13,1),"%  Es así que se recaudaron en el 2017:  S/ ",FIXED(G14/1000,1)," millones por Impuesto a la Renta, S/ ", FIXED(G17/1000,1)," millones por Impuesto a la producción y el Consumo y solo S/ ",FIXED(G20/1000,1)," millones por otros conceptos.")</f>
        <v>Durante el 2017  en la región se recaudaron S/ 115.9 millones por tributos internos,  Una reducción de -0.5% respecto del 2016. Mientras que en terminos reales (quitando la inflación del periodo) la recaudación habría disminuido en -3.3%  Es así que se recaudaron en el 2017:  S/ 69.4 millones por Impuesto a la Renta, S/ 30.0 millones por Impuesto a la producción y el Consumo y solo S/ 16.5 millones por otros conceptos.</v>
      </c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34"/>
    </row>
    <row r="8" spans="2:15" x14ac:dyDescent="0.25">
      <c r="B8" s="101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34"/>
    </row>
    <row r="9" spans="2:15" ht="15" customHeight="1" x14ac:dyDescent="0.25">
      <c r="B9" s="101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31"/>
    </row>
    <row r="10" spans="2:15" x14ac:dyDescent="0.25">
      <c r="B10" s="17"/>
      <c r="C10" s="6"/>
      <c r="D10" s="199" t="s">
        <v>52</v>
      </c>
      <c r="E10" s="199"/>
      <c r="F10" s="199"/>
      <c r="G10" s="199"/>
      <c r="H10" s="199"/>
      <c r="I10" s="199"/>
      <c r="J10" s="199"/>
      <c r="K10" s="199"/>
      <c r="L10" s="199"/>
      <c r="M10" s="199"/>
      <c r="N10" s="6"/>
      <c r="O10" s="31"/>
    </row>
    <row r="11" spans="2:15" ht="15" customHeight="1" x14ac:dyDescent="0.25">
      <c r="B11" s="17"/>
      <c r="C11" s="6"/>
      <c r="D11" s="206" t="s">
        <v>10</v>
      </c>
      <c r="E11" s="207"/>
      <c r="F11" s="208"/>
      <c r="G11" s="197">
        <v>2017</v>
      </c>
      <c r="H11" s="197"/>
      <c r="I11" s="197">
        <v>2016</v>
      </c>
      <c r="J11" s="197"/>
      <c r="K11" s="198" t="s">
        <v>53</v>
      </c>
      <c r="L11" s="198"/>
      <c r="M11" s="40" t="s">
        <v>54</v>
      </c>
      <c r="N11" s="6"/>
      <c r="O11" s="31"/>
    </row>
    <row r="12" spans="2:15" ht="15" customHeight="1" thickBot="1" x14ac:dyDescent="0.3">
      <c r="B12" s="17"/>
      <c r="C12" s="6"/>
      <c r="D12" s="209"/>
      <c r="E12" s="210"/>
      <c r="F12" s="211"/>
      <c r="G12" s="29" t="s">
        <v>50</v>
      </c>
      <c r="H12" s="29" t="s">
        <v>6</v>
      </c>
      <c r="I12" s="29" t="s">
        <v>50</v>
      </c>
      <c r="J12" s="29" t="s">
        <v>6</v>
      </c>
      <c r="K12" s="29" t="s">
        <v>50</v>
      </c>
      <c r="L12" s="29" t="s">
        <v>7</v>
      </c>
      <c r="M12" s="29" t="s">
        <v>55</v>
      </c>
      <c r="N12" s="6"/>
      <c r="O12" s="31"/>
    </row>
    <row r="13" spans="2:15" ht="15.75" customHeight="1" thickTop="1" x14ac:dyDescent="0.25">
      <c r="B13" s="17"/>
      <c r="C13" s="6"/>
      <c r="D13" s="201" t="s">
        <v>47</v>
      </c>
      <c r="E13" s="202"/>
      <c r="F13" s="203"/>
      <c r="G13" s="54">
        <f>+G14+G17+G20</f>
        <v>115935.26471999999</v>
      </c>
      <c r="H13" s="115"/>
      <c r="I13" s="54">
        <f>+I14+I17+I20</f>
        <v>116566.69254999999</v>
      </c>
      <c r="J13" s="115"/>
      <c r="K13" s="54">
        <f>+G13-I13</f>
        <v>-631.42783000000054</v>
      </c>
      <c r="L13" s="59">
        <f>+IF(I13=0,"  - ",G13/I13-1)</f>
        <v>-5.4168803814104161E-3</v>
      </c>
      <c r="M13" s="59">
        <v>-3.2533412840825338E-2</v>
      </c>
      <c r="N13" s="6"/>
      <c r="O13" s="31"/>
    </row>
    <row r="14" spans="2:15" x14ac:dyDescent="0.25">
      <c r="B14" s="17"/>
      <c r="C14" s="6"/>
      <c r="D14" s="204" t="s">
        <v>11</v>
      </c>
      <c r="E14" s="204"/>
      <c r="F14" s="204"/>
      <c r="G14" s="51">
        <v>69415.70134</v>
      </c>
      <c r="H14" s="56">
        <f t="shared" ref="H14:H20" si="0">+G14/G$13</f>
        <v>0.59874535593331935</v>
      </c>
      <c r="I14" s="51">
        <v>72373.145699999994</v>
      </c>
      <c r="J14" s="56">
        <f t="shared" ref="J14:J20" si="1">+I14/I$13</f>
        <v>0.62087328821615428</v>
      </c>
      <c r="K14" s="60">
        <f>+G14-I14</f>
        <v>-2957.444359999994</v>
      </c>
      <c r="L14" s="61">
        <f t="shared" ref="L14:L22" si="2">+IF(I14=0,"  - ",G14/I14-1)</f>
        <v>-4.0863836045750279E-2</v>
      </c>
      <c r="M14" s="61">
        <v>-6.7013934926211771E-2</v>
      </c>
      <c r="N14" s="6"/>
      <c r="O14" s="31"/>
    </row>
    <row r="15" spans="2:15" x14ac:dyDescent="0.25">
      <c r="B15" s="17"/>
      <c r="C15" s="6"/>
      <c r="D15" s="205" t="s">
        <v>12</v>
      </c>
      <c r="E15" s="205"/>
      <c r="F15" s="205"/>
      <c r="G15" s="52">
        <v>25248.761999999995</v>
      </c>
      <c r="H15" s="57">
        <f t="shared" si="0"/>
        <v>0.21778327811627735</v>
      </c>
      <c r="I15" s="52">
        <v>38424.653989999992</v>
      </c>
      <c r="J15" s="57">
        <f t="shared" si="1"/>
        <v>0.32963664962457573</v>
      </c>
      <c r="K15" s="52">
        <f t="shared" ref="K15:K22" si="3">+G15-I15</f>
        <v>-13175.891989999996</v>
      </c>
      <c r="L15" s="62">
        <f t="shared" si="2"/>
        <v>-0.34290203350768023</v>
      </c>
      <c r="M15" s="62">
        <v>-0.36081729668270535</v>
      </c>
      <c r="N15" s="6"/>
      <c r="O15" s="31"/>
    </row>
    <row r="16" spans="2:15" x14ac:dyDescent="0.25">
      <c r="B16" s="17"/>
      <c r="C16" s="6"/>
      <c r="D16" s="205" t="s">
        <v>13</v>
      </c>
      <c r="E16" s="205"/>
      <c r="F16" s="205"/>
      <c r="G16" s="52">
        <v>10464.862799999999</v>
      </c>
      <c r="H16" s="57">
        <f t="shared" si="0"/>
        <v>9.0264707854630061E-2</v>
      </c>
      <c r="I16" s="52">
        <v>9678.8646599999993</v>
      </c>
      <c r="J16" s="57">
        <f t="shared" si="1"/>
        <v>8.3032849678293455E-2</v>
      </c>
      <c r="K16" s="52">
        <f t="shared" si="3"/>
        <v>785.99813999999969</v>
      </c>
      <c r="L16" s="62">
        <f t="shared" si="2"/>
        <v>8.1207679579228698E-2</v>
      </c>
      <c r="M16" s="62">
        <v>5.1729396105121062E-2</v>
      </c>
      <c r="N16" s="6"/>
      <c r="O16" s="31"/>
    </row>
    <row r="17" spans="2:15" x14ac:dyDescent="0.25">
      <c r="B17" s="17"/>
      <c r="C17" s="6"/>
      <c r="D17" s="204" t="s">
        <v>14</v>
      </c>
      <c r="E17" s="204"/>
      <c r="F17" s="204"/>
      <c r="G17" s="51">
        <v>30003.133320000001</v>
      </c>
      <c r="H17" s="56">
        <f t="shared" si="0"/>
        <v>0.25879212328071011</v>
      </c>
      <c r="I17" s="51">
        <v>26122.042079999999</v>
      </c>
      <c r="J17" s="56">
        <f t="shared" si="1"/>
        <v>0.22409524975408596</v>
      </c>
      <c r="K17" s="60">
        <f t="shared" si="3"/>
        <v>3881.0912400000016</v>
      </c>
      <c r="L17" s="61">
        <f t="shared" si="2"/>
        <v>0.1485753383335795</v>
      </c>
      <c r="M17" s="61">
        <v>0.11726032822567634</v>
      </c>
      <c r="N17" s="6"/>
      <c r="O17" s="31"/>
    </row>
    <row r="18" spans="2:15" x14ac:dyDescent="0.25">
      <c r="B18" s="17"/>
      <c r="C18" s="6"/>
      <c r="D18" s="205" t="s">
        <v>15</v>
      </c>
      <c r="E18" s="205"/>
      <c r="F18" s="205"/>
      <c r="G18" s="53">
        <v>29846.910400000001</v>
      </c>
      <c r="H18" s="58">
        <f t="shared" si="0"/>
        <v>0.25744462198007223</v>
      </c>
      <c r="I18" s="53">
        <v>25950.155029999998</v>
      </c>
      <c r="J18" s="58">
        <f t="shared" si="1"/>
        <v>0.22262066858308574</v>
      </c>
      <c r="K18" s="63">
        <f t="shared" si="3"/>
        <v>3896.7553700000026</v>
      </c>
      <c r="L18" s="64">
        <f t="shared" si="2"/>
        <v>0.15016308632819775</v>
      </c>
      <c r="M18" s="64">
        <v>0.11880478751049828</v>
      </c>
      <c r="N18" s="6"/>
      <c r="O18" s="31"/>
    </row>
    <row r="19" spans="2:15" x14ac:dyDescent="0.25">
      <c r="B19" s="17"/>
      <c r="C19" s="6"/>
      <c r="D19" s="205" t="s">
        <v>16</v>
      </c>
      <c r="E19" s="205"/>
      <c r="F19" s="205"/>
      <c r="G19" s="53">
        <v>156.22292000000002</v>
      </c>
      <c r="H19" s="58">
        <f t="shared" si="0"/>
        <v>1.3475013006379068E-3</v>
      </c>
      <c r="I19" s="53">
        <v>171.88704999999999</v>
      </c>
      <c r="J19" s="58">
        <f t="shared" si="1"/>
        <v>1.4745811710002062E-3</v>
      </c>
      <c r="K19" s="63">
        <f t="shared" si="3"/>
        <v>-15.664129999999972</v>
      </c>
      <c r="L19" s="64">
        <f t="shared" si="2"/>
        <v>-9.113036729643087E-2</v>
      </c>
      <c r="M19" s="64">
        <v>-0.11590998843662681</v>
      </c>
      <c r="N19" s="6"/>
      <c r="O19" s="31"/>
    </row>
    <row r="20" spans="2:15" x14ac:dyDescent="0.25">
      <c r="B20" s="17"/>
      <c r="C20" s="6"/>
      <c r="D20" s="204" t="s">
        <v>17</v>
      </c>
      <c r="E20" s="204"/>
      <c r="F20" s="204"/>
      <c r="G20" s="51">
        <v>16516.430059999999</v>
      </c>
      <c r="H20" s="56">
        <f t="shared" si="0"/>
        <v>0.14246252078597058</v>
      </c>
      <c r="I20" s="51">
        <v>18071.504769999996</v>
      </c>
      <c r="J20" s="56">
        <f t="shared" si="1"/>
        <v>0.1550314620297597</v>
      </c>
      <c r="K20" s="60">
        <f t="shared" si="3"/>
        <v>-1555.0747099999971</v>
      </c>
      <c r="L20" s="61">
        <f t="shared" si="2"/>
        <v>-8.6051202143472505E-2</v>
      </c>
      <c r="M20" s="61">
        <v>-0.11096930275714856</v>
      </c>
      <c r="N20" s="6"/>
      <c r="O20" s="31"/>
    </row>
    <row r="21" spans="2:15" ht="15" customHeight="1" x14ac:dyDescent="0.25">
      <c r="B21" s="17"/>
      <c r="C21" s="6"/>
      <c r="D21" s="224" t="s">
        <v>48</v>
      </c>
      <c r="E21" s="225"/>
      <c r="F21" s="226"/>
      <c r="G21" s="109">
        <v>0</v>
      </c>
      <c r="H21" s="116"/>
      <c r="I21" s="109">
        <v>0</v>
      </c>
      <c r="J21" s="116"/>
      <c r="K21" s="109">
        <f t="shared" si="3"/>
        <v>0</v>
      </c>
      <c r="L21" s="65" t="str">
        <f t="shared" si="2"/>
        <v xml:space="preserve">  - </v>
      </c>
      <c r="M21" s="65">
        <v>0</v>
      </c>
      <c r="N21" s="6"/>
      <c r="O21" s="31"/>
    </row>
    <row r="22" spans="2:15" ht="15" customHeight="1" x14ac:dyDescent="0.25">
      <c r="B22" s="17"/>
      <c r="C22" s="6"/>
      <c r="D22" s="227" t="s">
        <v>49</v>
      </c>
      <c r="E22" s="228"/>
      <c r="F22" s="229"/>
      <c r="G22" s="55">
        <f>+G21+G13</f>
        <v>115935.26471999999</v>
      </c>
      <c r="H22" s="117"/>
      <c r="I22" s="55">
        <f>+I21+I13</f>
        <v>116566.69254999999</v>
      </c>
      <c r="J22" s="117"/>
      <c r="K22" s="55">
        <f t="shared" si="3"/>
        <v>-631.42783000000054</v>
      </c>
      <c r="L22" s="66">
        <f t="shared" si="2"/>
        <v>-5.4168803814104161E-3</v>
      </c>
      <c r="M22" s="66">
        <v>-3.2533412840825338E-2</v>
      </c>
      <c r="N22" s="6"/>
      <c r="O22" s="31"/>
    </row>
    <row r="23" spans="2:15" x14ac:dyDescent="0.25">
      <c r="B23" s="17"/>
      <c r="C23" s="6"/>
      <c r="D23" s="110" t="s">
        <v>18</v>
      </c>
      <c r="E23" s="111"/>
      <c r="F23" s="111"/>
      <c r="G23" s="112"/>
      <c r="H23" s="113"/>
      <c r="I23" s="112"/>
      <c r="J23" s="113"/>
      <c r="K23" s="114"/>
      <c r="L23" s="113"/>
      <c r="M23" s="100"/>
      <c r="N23" s="6"/>
      <c r="O23" s="31"/>
    </row>
    <row r="24" spans="2:15" x14ac:dyDescent="0.25">
      <c r="B24" s="17"/>
      <c r="C24" s="6"/>
      <c r="D24" s="232" t="s">
        <v>56</v>
      </c>
      <c r="E24" s="232"/>
      <c r="F24" s="232"/>
      <c r="G24" s="232"/>
      <c r="H24" s="232"/>
      <c r="I24" s="232"/>
      <c r="J24" s="232"/>
      <c r="K24" s="232"/>
      <c r="L24" s="232"/>
      <c r="M24" s="232"/>
      <c r="N24" s="6"/>
      <c r="O24" s="31"/>
    </row>
    <row r="25" spans="2:15" x14ac:dyDescent="0.25">
      <c r="B25" s="18"/>
      <c r="C25" s="19"/>
      <c r="D25" s="19"/>
      <c r="E25" s="19"/>
      <c r="F25" s="20"/>
      <c r="G25" s="20"/>
      <c r="H25" s="20"/>
      <c r="I25" s="20"/>
      <c r="J25" s="20"/>
      <c r="K25" s="20"/>
      <c r="L25" s="19"/>
      <c r="M25" s="19"/>
      <c r="N25" s="19"/>
      <c r="O25" s="32"/>
    </row>
    <row r="26" spans="2:15" x14ac:dyDescent="0.25">
      <c r="F26" s="21"/>
      <c r="G26" s="21"/>
      <c r="H26" s="21"/>
      <c r="I26" s="21"/>
      <c r="J26" s="21"/>
      <c r="K26" s="21"/>
    </row>
    <row r="28" spans="2:15" x14ac:dyDescent="0.25">
      <c r="B28" s="68" t="s">
        <v>73</v>
      </c>
      <c r="C28" s="96"/>
      <c r="D28" s="96"/>
      <c r="E28" s="96"/>
      <c r="F28" s="96"/>
      <c r="G28" s="97"/>
      <c r="H28" s="97"/>
      <c r="I28" s="97"/>
      <c r="J28" s="97"/>
      <c r="K28" s="97"/>
      <c r="L28" s="97"/>
      <c r="M28" s="97"/>
      <c r="N28" s="97"/>
      <c r="O28" s="30"/>
    </row>
    <row r="29" spans="2:15" x14ac:dyDescent="0.25">
      <c r="B29" s="98"/>
      <c r="C29" s="99"/>
      <c r="D29" s="99"/>
      <c r="E29" s="99"/>
      <c r="F29" s="99"/>
      <c r="G29" s="100"/>
      <c r="H29" s="100"/>
      <c r="I29" s="100"/>
      <c r="J29" s="100"/>
      <c r="K29" s="100"/>
      <c r="L29" s="100"/>
      <c r="M29" s="100"/>
      <c r="N29" s="100"/>
      <c r="O29" s="31"/>
    </row>
    <row r="30" spans="2:15" x14ac:dyDescent="0.25">
      <c r="B30" s="101"/>
      <c r="C30" s="181" t="s">
        <v>70</v>
      </c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35"/>
    </row>
    <row r="31" spans="2:15" x14ac:dyDescent="0.25">
      <c r="B31" s="101"/>
      <c r="C31" s="182" t="s">
        <v>69</v>
      </c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35"/>
    </row>
    <row r="32" spans="2:15" ht="15" customHeight="1" x14ac:dyDescent="0.25">
      <c r="B32" s="17"/>
      <c r="C32" s="94" t="s">
        <v>37</v>
      </c>
      <c r="D32" s="95">
        <v>2007</v>
      </c>
      <c r="E32" s="95">
        <v>2008</v>
      </c>
      <c r="F32" s="95">
        <v>2009</v>
      </c>
      <c r="G32" s="95">
        <v>2010</v>
      </c>
      <c r="H32" s="95">
        <v>2011</v>
      </c>
      <c r="I32" s="95">
        <v>2012</v>
      </c>
      <c r="J32" s="95">
        <v>2013</v>
      </c>
      <c r="K32" s="95">
        <v>2014</v>
      </c>
      <c r="L32" s="95">
        <v>2015</v>
      </c>
      <c r="M32" s="95">
        <v>2016</v>
      </c>
      <c r="N32" s="95">
        <v>2017</v>
      </c>
      <c r="O32" s="31"/>
    </row>
    <row r="33" spans="2:15" x14ac:dyDescent="0.25">
      <c r="B33" s="17"/>
      <c r="C33" s="103" t="s">
        <v>35</v>
      </c>
      <c r="D33" s="102">
        <v>25224.236840000001</v>
      </c>
      <c r="E33" s="102">
        <v>31810.921400000003</v>
      </c>
      <c r="F33" s="102">
        <v>33823.175800000005</v>
      </c>
      <c r="G33" s="102">
        <v>41716.219480000014</v>
      </c>
      <c r="H33" s="102">
        <v>49861.11406</v>
      </c>
      <c r="I33" s="102">
        <v>68817.207399999999</v>
      </c>
      <c r="J33" s="102">
        <v>90621.522519999999</v>
      </c>
      <c r="K33" s="102">
        <v>100737.78647999995</v>
      </c>
      <c r="L33" s="102">
        <v>103239.833</v>
      </c>
      <c r="M33" s="102">
        <v>116566.69254999999</v>
      </c>
      <c r="N33" s="102">
        <v>115935.26471999999</v>
      </c>
      <c r="O33" s="31"/>
    </row>
    <row r="34" spans="2:15" x14ac:dyDescent="0.25">
      <c r="B34" s="17"/>
      <c r="C34" s="104" t="s">
        <v>38</v>
      </c>
      <c r="D34" s="52">
        <v>16822.101129999999</v>
      </c>
      <c r="E34" s="52">
        <v>22042.899529999999</v>
      </c>
      <c r="F34" s="52">
        <v>23225.187180000001</v>
      </c>
      <c r="G34" s="52">
        <v>27802.417710000002</v>
      </c>
      <c r="H34" s="52">
        <v>33091.663420000004</v>
      </c>
      <c r="I34" s="52">
        <v>43702.704469999997</v>
      </c>
      <c r="J34" s="52">
        <v>56636.274989999991</v>
      </c>
      <c r="K34" s="52">
        <v>62610.39497999999</v>
      </c>
      <c r="L34" s="52">
        <v>65404.269779999995</v>
      </c>
      <c r="M34" s="52">
        <v>72373.145699999994</v>
      </c>
      <c r="N34" s="52">
        <v>69415.70134</v>
      </c>
      <c r="O34" s="31"/>
    </row>
    <row r="35" spans="2:15" x14ac:dyDescent="0.25">
      <c r="B35" s="17"/>
      <c r="C35" s="104" t="s">
        <v>65</v>
      </c>
      <c r="D35" s="52">
        <v>10136.30428</v>
      </c>
      <c r="E35" s="52">
        <v>13152.004929999999</v>
      </c>
      <c r="F35" s="52">
        <v>13490.030059999999</v>
      </c>
      <c r="G35" s="52">
        <v>16341.07287</v>
      </c>
      <c r="H35" s="52">
        <v>17806.957740000002</v>
      </c>
      <c r="I35" s="52">
        <v>24553.588309999992</v>
      </c>
      <c r="J35" s="52">
        <v>31087.34487999999</v>
      </c>
      <c r="K35" s="52">
        <v>30702.824879999986</v>
      </c>
      <c r="L35" s="52">
        <v>31828.017769999991</v>
      </c>
      <c r="M35" s="52">
        <v>38424.653989999992</v>
      </c>
      <c r="N35" s="52">
        <v>25248.761999999995</v>
      </c>
      <c r="O35" s="31"/>
    </row>
    <row r="36" spans="2:15" x14ac:dyDescent="0.25">
      <c r="B36" s="17"/>
      <c r="C36" s="104" t="s">
        <v>66</v>
      </c>
      <c r="D36" s="52">
        <v>1787.5364099999999</v>
      </c>
      <c r="E36" s="52">
        <v>2710.06086</v>
      </c>
      <c r="F36" s="52">
        <v>3001.1409600000002</v>
      </c>
      <c r="G36" s="52">
        <v>3514.3175499999998</v>
      </c>
      <c r="H36" s="52">
        <v>5561.8339699999997</v>
      </c>
      <c r="I36" s="52">
        <v>6530.7374000000009</v>
      </c>
      <c r="J36" s="52">
        <v>9150.4751300000007</v>
      </c>
      <c r="K36" s="52">
        <v>12387.835509999999</v>
      </c>
      <c r="L36" s="52">
        <v>10017.760830000001</v>
      </c>
      <c r="M36" s="52">
        <v>9678.8646599999993</v>
      </c>
      <c r="N36" s="52">
        <v>10464.862799999999</v>
      </c>
      <c r="O36" s="31"/>
    </row>
    <row r="37" spans="2:15" x14ac:dyDescent="0.25">
      <c r="B37" s="17"/>
      <c r="C37" s="104" t="s">
        <v>39</v>
      </c>
      <c r="D37" s="52">
        <v>4221.1219099999998</v>
      </c>
      <c r="E37" s="52">
        <v>4801.7785299999996</v>
      </c>
      <c r="F37" s="52">
        <v>4121.4416099999999</v>
      </c>
      <c r="G37" s="52">
        <v>6741.6228499999997</v>
      </c>
      <c r="H37" s="52">
        <v>6889.8687000000009</v>
      </c>
      <c r="I37" s="52">
        <v>10958.179320000003</v>
      </c>
      <c r="J37" s="52">
        <v>15490.642610000003</v>
      </c>
      <c r="K37" s="52">
        <v>18529.796669999992</v>
      </c>
      <c r="L37" s="52">
        <v>20049.917670000003</v>
      </c>
      <c r="M37" s="52">
        <v>25950.155029999998</v>
      </c>
      <c r="N37" s="52">
        <v>29846.910400000001</v>
      </c>
      <c r="O37" s="31"/>
    </row>
    <row r="38" spans="2:15" x14ac:dyDescent="0.25">
      <c r="B38" s="17"/>
      <c r="C38" s="104" t="s">
        <v>40</v>
      </c>
      <c r="D38" s="52">
        <v>51.259050000000002</v>
      </c>
      <c r="E38" s="52">
        <v>55.45205</v>
      </c>
      <c r="F38" s="52">
        <v>69.451009999999997</v>
      </c>
      <c r="G38" s="52">
        <v>81.815060000000003</v>
      </c>
      <c r="H38" s="52">
        <v>87.348009999999988</v>
      </c>
      <c r="I38" s="52">
        <v>97.045050000000018</v>
      </c>
      <c r="J38" s="52">
        <v>118.73492000000002</v>
      </c>
      <c r="K38" s="52">
        <v>112.74701</v>
      </c>
      <c r="L38" s="52">
        <v>122.71399</v>
      </c>
      <c r="M38" s="52">
        <v>171.88704999999999</v>
      </c>
      <c r="N38" s="52">
        <v>156.22292000000002</v>
      </c>
      <c r="O38" s="31"/>
    </row>
    <row r="39" spans="2:15" x14ac:dyDescent="0.25">
      <c r="B39" s="25"/>
      <c r="C39" s="105" t="s">
        <v>48</v>
      </c>
      <c r="D39" s="102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31"/>
    </row>
    <row r="40" spans="2:15" x14ac:dyDescent="0.25">
      <c r="B40" s="26"/>
      <c r="C40" s="106" t="s">
        <v>67</v>
      </c>
      <c r="D40" s="89">
        <v>25224.236840000001</v>
      </c>
      <c r="E40" s="89">
        <v>31810.921400000003</v>
      </c>
      <c r="F40" s="89">
        <v>33823.175800000005</v>
      </c>
      <c r="G40" s="89">
        <v>41716.219480000014</v>
      </c>
      <c r="H40" s="89">
        <v>49861.11406</v>
      </c>
      <c r="I40" s="89">
        <v>68817.207399999999</v>
      </c>
      <c r="J40" s="89">
        <v>90621.522519999999</v>
      </c>
      <c r="K40" s="89">
        <v>100737.78647999995</v>
      </c>
      <c r="L40" s="89">
        <v>103239.833</v>
      </c>
      <c r="M40" s="89">
        <v>116566.69254999999</v>
      </c>
      <c r="N40" s="89">
        <v>115935.26471999999</v>
      </c>
      <c r="O40" s="31"/>
    </row>
    <row r="41" spans="2:15" x14ac:dyDescent="0.25">
      <c r="B41" s="26"/>
      <c r="C41" s="215" t="s">
        <v>68</v>
      </c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31"/>
    </row>
    <row r="42" spans="2:15" x14ac:dyDescent="0.25">
      <c r="B42" s="27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36"/>
    </row>
    <row r="43" spans="2:15" x14ac:dyDescent="0.25">
      <c r="B43" s="27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36"/>
    </row>
    <row r="44" spans="2:15" x14ac:dyDescent="0.25">
      <c r="B44" s="27"/>
      <c r="C44" s="181" t="s">
        <v>71</v>
      </c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36"/>
    </row>
    <row r="45" spans="2:15" x14ac:dyDescent="0.25">
      <c r="B45" s="27"/>
      <c r="C45" s="182" t="s">
        <v>72</v>
      </c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36"/>
    </row>
    <row r="46" spans="2:15" x14ac:dyDescent="0.25">
      <c r="B46" s="27"/>
      <c r="C46" s="94" t="s">
        <v>37</v>
      </c>
      <c r="D46" s="95">
        <v>2007</v>
      </c>
      <c r="E46" s="95">
        <v>2008</v>
      </c>
      <c r="F46" s="95">
        <v>2009</v>
      </c>
      <c r="G46" s="95">
        <v>2010</v>
      </c>
      <c r="H46" s="95">
        <v>2011</v>
      </c>
      <c r="I46" s="95">
        <v>2012</v>
      </c>
      <c r="J46" s="95">
        <v>2013</v>
      </c>
      <c r="K46" s="95">
        <v>2014</v>
      </c>
      <c r="L46" s="95">
        <v>2015</v>
      </c>
      <c r="M46" s="95">
        <v>2016</v>
      </c>
      <c r="N46" s="95">
        <v>2017</v>
      </c>
      <c r="O46" s="36"/>
    </row>
    <row r="47" spans="2:15" x14ac:dyDescent="0.25">
      <c r="B47" s="27"/>
      <c r="C47" s="103" t="s">
        <v>35</v>
      </c>
      <c r="D47" s="107">
        <v>0.16994178863277232</v>
      </c>
      <c r="E47" s="107">
        <v>0.26112522657395099</v>
      </c>
      <c r="F47" s="107">
        <v>6.3256715349339077E-2</v>
      </c>
      <c r="G47" s="107">
        <v>0.2333619919865717</v>
      </c>
      <c r="H47" s="107">
        <v>0.19524527106069356</v>
      </c>
      <c r="I47" s="107">
        <v>0.38017789408374081</v>
      </c>
      <c r="J47" s="107">
        <v>0.31684393981962122</v>
      </c>
      <c r="K47" s="107">
        <v>0.11163202381384973</v>
      </c>
      <c r="L47" s="107">
        <v>2.4837219552136913E-2</v>
      </c>
      <c r="M47" s="107">
        <v>0.12908641134667453</v>
      </c>
      <c r="N47" s="107">
        <v>-5.4168803814104161E-3</v>
      </c>
      <c r="O47" s="36"/>
    </row>
    <row r="48" spans="2:15" x14ac:dyDescent="0.25">
      <c r="B48" s="27"/>
      <c r="C48" s="104" t="s">
        <v>38</v>
      </c>
      <c r="D48" s="62">
        <v>0.1318128556285223</v>
      </c>
      <c r="E48" s="62">
        <v>0.31035352597479005</v>
      </c>
      <c r="F48" s="62">
        <v>5.3635759142799166E-2</v>
      </c>
      <c r="G48" s="62">
        <v>0.19708045814767905</v>
      </c>
      <c r="H48" s="62">
        <v>0.19024409190491243</v>
      </c>
      <c r="I48" s="62">
        <v>0.32065601886869399</v>
      </c>
      <c r="J48" s="62">
        <v>0.29594439696239694</v>
      </c>
      <c r="K48" s="62">
        <v>0.10548221949721848</v>
      </c>
      <c r="L48" s="62">
        <v>4.4623178002510144E-2</v>
      </c>
      <c r="M48" s="62">
        <v>0.10655077938246493</v>
      </c>
      <c r="N48" s="62">
        <v>-4.0863836045750279E-2</v>
      </c>
      <c r="O48" s="36"/>
    </row>
    <row r="49" spans="2:15" x14ac:dyDescent="0.25">
      <c r="B49" s="27"/>
      <c r="C49" s="104" t="s">
        <v>65</v>
      </c>
      <c r="D49" s="62">
        <v>0.19489393578787495</v>
      </c>
      <c r="E49" s="62">
        <v>0.29751481079255826</v>
      </c>
      <c r="F49" s="62">
        <v>2.5701414483882745E-2</v>
      </c>
      <c r="G49" s="62">
        <v>0.21134443713759965</v>
      </c>
      <c r="H49" s="62">
        <v>8.9705546365389965E-2</v>
      </c>
      <c r="I49" s="62">
        <v>0.37887609262108524</v>
      </c>
      <c r="J49" s="62">
        <v>0.26610190280574919</v>
      </c>
      <c r="K49" s="62">
        <v>-1.236902030341569E-2</v>
      </c>
      <c r="L49" s="62">
        <v>3.6647862025652289E-2</v>
      </c>
      <c r="M49" s="62">
        <v>0.20725878273882858</v>
      </c>
      <c r="N49" s="62">
        <v>-0.34290203350768023</v>
      </c>
      <c r="O49" s="36"/>
    </row>
    <row r="50" spans="2:15" x14ac:dyDescent="0.25">
      <c r="B50" s="27"/>
      <c r="C50" s="104" t="s">
        <v>66</v>
      </c>
      <c r="D50" s="62">
        <v>0.1210172588866103</v>
      </c>
      <c r="E50" s="62">
        <v>0.51608708210872201</v>
      </c>
      <c r="F50" s="62">
        <v>0.10740721889175586</v>
      </c>
      <c r="G50" s="62">
        <v>0.17099383095954268</v>
      </c>
      <c r="H50" s="62">
        <v>0.58262134564362289</v>
      </c>
      <c r="I50" s="62">
        <v>0.17420574494423491</v>
      </c>
      <c r="J50" s="62">
        <v>0.40113965231552551</v>
      </c>
      <c r="K50" s="62">
        <v>0.353791506343343</v>
      </c>
      <c r="L50" s="62">
        <v>-0.19132274383904846</v>
      </c>
      <c r="M50" s="62">
        <v>-3.3829532941644591E-2</v>
      </c>
      <c r="N50" s="62">
        <v>8.1207679579228698E-2</v>
      </c>
      <c r="O50" s="36"/>
    </row>
    <row r="51" spans="2:15" x14ac:dyDescent="0.25">
      <c r="B51" s="27"/>
      <c r="C51" s="104" t="s">
        <v>39</v>
      </c>
      <c r="D51" s="62">
        <v>0.55674241514931189</v>
      </c>
      <c r="E51" s="62">
        <v>0.13755978443181238</v>
      </c>
      <c r="F51" s="62">
        <v>-0.14168436044050536</v>
      </c>
      <c r="G51" s="62">
        <v>0.63574387021341305</v>
      </c>
      <c r="H51" s="62">
        <v>2.198963859273162E-2</v>
      </c>
      <c r="I51" s="62">
        <v>0.59047723507416072</v>
      </c>
      <c r="J51" s="62">
        <v>0.4136146304639956</v>
      </c>
      <c r="K51" s="62">
        <v>0.19619289764248138</v>
      </c>
      <c r="L51" s="62">
        <v>8.203657207211057E-2</v>
      </c>
      <c r="M51" s="62">
        <v>0.29427738592803876</v>
      </c>
      <c r="N51" s="62">
        <v>0.15016308632819775</v>
      </c>
      <c r="O51" s="36"/>
    </row>
    <row r="52" spans="2:15" x14ac:dyDescent="0.25">
      <c r="B52" s="27"/>
      <c r="C52" s="104" t="s">
        <v>40</v>
      </c>
      <c r="D52" s="62">
        <v>-0.27475229558735326</v>
      </c>
      <c r="E52" s="62">
        <v>8.1800189429964032E-2</v>
      </c>
      <c r="F52" s="62">
        <v>0.25245162261809972</v>
      </c>
      <c r="G52" s="62">
        <v>0.17802548875819091</v>
      </c>
      <c r="H52" s="62">
        <v>6.7627524810224271E-2</v>
      </c>
      <c r="I52" s="62">
        <v>0.11101615251452235</v>
      </c>
      <c r="J52" s="62">
        <v>0.22350310500123394</v>
      </c>
      <c r="K52" s="62">
        <v>-5.0430909457807482E-2</v>
      </c>
      <c r="L52" s="62">
        <v>8.8401279998467253E-2</v>
      </c>
      <c r="M52" s="62">
        <v>0.4007127467699485</v>
      </c>
      <c r="N52" s="62">
        <v>-9.113036729643087E-2</v>
      </c>
      <c r="O52" s="37"/>
    </row>
    <row r="53" spans="2:15" x14ac:dyDescent="0.25">
      <c r="B53" s="27"/>
      <c r="C53" s="105" t="s">
        <v>48</v>
      </c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37"/>
    </row>
    <row r="54" spans="2:15" x14ac:dyDescent="0.25">
      <c r="B54" s="27"/>
      <c r="C54" s="106" t="s">
        <v>67</v>
      </c>
      <c r="D54" s="89">
        <v>0.16994178863277232</v>
      </c>
      <c r="E54" s="108">
        <v>0.26112522657395099</v>
      </c>
      <c r="F54" s="108">
        <v>6.3256715349339077E-2</v>
      </c>
      <c r="G54" s="108">
        <v>0.2333619919865717</v>
      </c>
      <c r="H54" s="108">
        <v>0.19524527106069356</v>
      </c>
      <c r="I54" s="108">
        <v>0.38017789408374081</v>
      </c>
      <c r="J54" s="108">
        <v>0.31684393981962122</v>
      </c>
      <c r="K54" s="108">
        <v>0.11163202381384973</v>
      </c>
      <c r="L54" s="108">
        <v>2.4837219552136913E-2</v>
      </c>
      <c r="M54" s="108">
        <v>0.12908641134667453</v>
      </c>
      <c r="N54" s="108">
        <v>-5.4168803814104161E-3</v>
      </c>
      <c r="O54" s="37"/>
    </row>
    <row r="55" spans="2:15" x14ac:dyDescent="0.25">
      <c r="B55" s="27"/>
      <c r="C55" s="215" t="s">
        <v>68</v>
      </c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37"/>
    </row>
    <row r="56" spans="2:15" ht="15" customHeight="1" x14ac:dyDescent="0.25">
      <c r="B56" s="27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36"/>
    </row>
    <row r="57" spans="2:15" x14ac:dyDescent="0.25">
      <c r="B57" s="27"/>
      <c r="C57" s="181" t="s">
        <v>71</v>
      </c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36"/>
    </row>
    <row r="58" spans="2:15" x14ac:dyDescent="0.25">
      <c r="B58" s="27"/>
      <c r="C58" s="182" t="s">
        <v>74</v>
      </c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36"/>
    </row>
    <row r="59" spans="2:15" x14ac:dyDescent="0.25">
      <c r="B59" s="27"/>
      <c r="C59" s="94" t="s">
        <v>37</v>
      </c>
      <c r="D59" s="95">
        <v>2007</v>
      </c>
      <c r="E59" s="95">
        <v>2008</v>
      </c>
      <c r="F59" s="95">
        <v>2009</v>
      </c>
      <c r="G59" s="95">
        <v>2010</v>
      </c>
      <c r="H59" s="95">
        <v>2011</v>
      </c>
      <c r="I59" s="95">
        <v>2012</v>
      </c>
      <c r="J59" s="95">
        <v>2013</v>
      </c>
      <c r="K59" s="95">
        <v>2014</v>
      </c>
      <c r="L59" s="95">
        <v>2015</v>
      </c>
      <c r="M59" s="95">
        <v>2016</v>
      </c>
      <c r="N59" s="95">
        <v>2017</v>
      </c>
      <c r="O59" s="36"/>
    </row>
    <row r="60" spans="2:15" x14ac:dyDescent="0.25">
      <c r="B60" s="27"/>
      <c r="C60" s="103" t="s">
        <v>35</v>
      </c>
      <c r="D60" s="107">
        <v>0.14951539636669486</v>
      </c>
      <c r="E60" s="107">
        <v>0.19211805695090667</v>
      </c>
      <c r="F60" s="107">
        <v>3.2918962700582366E-2</v>
      </c>
      <c r="G60" s="107">
        <v>0.21480613750049304</v>
      </c>
      <c r="H60" s="107">
        <v>0.15628638716594878</v>
      </c>
      <c r="I60" s="107">
        <v>0.33150205280140299</v>
      </c>
      <c r="J60" s="107">
        <v>0.2808929071278361</v>
      </c>
      <c r="K60" s="107">
        <v>7.6693710817528071E-2</v>
      </c>
      <c r="L60" s="107">
        <v>-1.0290424148126198E-2</v>
      </c>
      <c r="M60" s="107">
        <v>8.9934721878643709E-2</v>
      </c>
      <c r="N60" s="107">
        <v>-3.2533412840825338E-2</v>
      </c>
      <c r="O60" s="36"/>
    </row>
    <row r="61" spans="2:15" x14ac:dyDescent="0.25">
      <c r="B61" s="27"/>
      <c r="C61" s="104" t="s">
        <v>38</v>
      </c>
      <c r="D61" s="62">
        <v>0.11205216874180524</v>
      </c>
      <c r="E61" s="62">
        <v>0.2386526463732086</v>
      </c>
      <c r="F61" s="62">
        <v>2.3572519869246022E-2</v>
      </c>
      <c r="G61" s="62">
        <v>0.17907045708242908</v>
      </c>
      <c r="H61" s="62">
        <v>0.15144822087688592</v>
      </c>
      <c r="I61" s="62">
        <v>0.27407938332151116</v>
      </c>
      <c r="J61" s="62">
        <v>0.26056394072677569</v>
      </c>
      <c r="K61" s="62">
        <v>7.0737193293178402E-2</v>
      </c>
      <c r="L61" s="62">
        <v>8.8173445512771398E-3</v>
      </c>
      <c r="M61" s="62">
        <v>6.8180525290647775E-2</v>
      </c>
      <c r="N61" s="62">
        <v>-6.7013934926211771E-2</v>
      </c>
      <c r="O61" s="36"/>
    </row>
    <row r="62" spans="2:15" x14ac:dyDescent="0.25">
      <c r="B62" s="27"/>
      <c r="C62" s="104" t="s">
        <v>65</v>
      </c>
      <c r="D62" s="62">
        <v>0.17403189591041768</v>
      </c>
      <c r="E62" s="62">
        <v>0.22651644936891291</v>
      </c>
      <c r="F62" s="62">
        <v>-3.5647781061808326E-3</v>
      </c>
      <c r="G62" s="62">
        <v>0.19311983539529898</v>
      </c>
      <c r="H62" s="62">
        <v>5.4186717813461183E-2</v>
      </c>
      <c r="I62" s="62">
        <v>0.33024616301553134</v>
      </c>
      <c r="J62" s="62">
        <v>0.23153617369958335</v>
      </c>
      <c r="K62" s="62">
        <v>-4.34100118854297E-2</v>
      </c>
      <c r="L62" s="62">
        <v>1.1153930197058681E-3</v>
      </c>
      <c r="M62" s="62">
        <v>0.16539642349480155</v>
      </c>
      <c r="N62" s="62">
        <v>-0.36081729668270535</v>
      </c>
      <c r="O62" s="36"/>
    </row>
    <row r="63" spans="2:15" x14ac:dyDescent="0.25">
      <c r="B63" s="27"/>
      <c r="C63" s="104" t="s">
        <v>66</v>
      </c>
      <c r="D63" s="62">
        <v>0.1014450558167288</v>
      </c>
      <c r="E63" s="62">
        <v>0.43312872378406797</v>
      </c>
      <c r="F63" s="62">
        <v>7.5809726204256078E-2</v>
      </c>
      <c r="G63" s="62">
        <v>0.15337630157842175</v>
      </c>
      <c r="H63" s="62">
        <v>0.53103598258290297</v>
      </c>
      <c r="I63" s="62">
        <v>0.132794088723166</v>
      </c>
      <c r="J63" s="62">
        <v>0.36288727029594336</v>
      </c>
      <c r="K63" s="62">
        <v>0.31124218213612131</v>
      </c>
      <c r="L63" s="62">
        <v>-0.21904122047218855</v>
      </c>
      <c r="M63" s="62">
        <v>-6.7332022847916839E-2</v>
      </c>
      <c r="N63" s="62">
        <v>5.1729396105121062E-2</v>
      </c>
      <c r="O63" s="36"/>
    </row>
    <row r="64" spans="2:15" x14ac:dyDescent="0.25">
      <c r="B64" s="27"/>
      <c r="C64" s="104" t="s">
        <v>39</v>
      </c>
      <c r="D64" s="62">
        <v>0.52956274558110072</v>
      </c>
      <c r="E64" s="62">
        <v>7.5313958762384559E-2</v>
      </c>
      <c r="F64" s="62">
        <v>-0.16617455851930152</v>
      </c>
      <c r="G64" s="62">
        <v>0.61113420538720375</v>
      </c>
      <c r="H64" s="62">
        <v>-1.1321997634226921E-2</v>
      </c>
      <c r="I64" s="62">
        <v>0.53438459818329331</v>
      </c>
      <c r="J64" s="62">
        <v>0.37502167023792787</v>
      </c>
      <c r="K64" s="62">
        <v>0.15859685779610833</v>
      </c>
      <c r="L64" s="62">
        <v>4.4948345328146733E-2</v>
      </c>
      <c r="M64" s="62">
        <v>0.24939760897729957</v>
      </c>
      <c r="N64" s="62">
        <v>0.11880478751049828</v>
      </c>
      <c r="O64" s="36"/>
    </row>
    <row r="65" spans="2:15" x14ac:dyDescent="0.25">
      <c r="B65" s="27"/>
      <c r="C65" s="104" t="s">
        <v>40</v>
      </c>
      <c r="D65" s="62">
        <v>-0.28741462993966083</v>
      </c>
      <c r="E65" s="62">
        <v>2.2605457933680517E-2</v>
      </c>
      <c r="F65" s="62">
        <v>0.21671559858646372</v>
      </c>
      <c r="G65" s="62">
        <v>0.16030216852267754</v>
      </c>
      <c r="H65" s="62">
        <v>3.2828326864011936E-2</v>
      </c>
      <c r="I65" s="62">
        <v>7.183305435469256E-2</v>
      </c>
      <c r="J65" s="62">
        <v>0.19010036167203936</v>
      </c>
      <c r="K65" s="62">
        <v>-8.0275625502575942E-2</v>
      </c>
      <c r="L65" s="62">
        <v>5.1094894518630252E-2</v>
      </c>
      <c r="M65" s="62">
        <v>0.35214226541056237</v>
      </c>
      <c r="N65" s="62">
        <v>-0.11590998843662681</v>
      </c>
      <c r="O65" s="37"/>
    </row>
    <row r="66" spans="2:15" x14ac:dyDescent="0.25">
      <c r="B66" s="27"/>
      <c r="C66" s="105" t="s">
        <v>48</v>
      </c>
      <c r="D66" s="107">
        <v>0</v>
      </c>
      <c r="E66" s="107">
        <v>0</v>
      </c>
      <c r="F66" s="107">
        <v>0</v>
      </c>
      <c r="G66" s="107">
        <v>0</v>
      </c>
      <c r="H66" s="107">
        <v>0</v>
      </c>
      <c r="I66" s="107">
        <v>0</v>
      </c>
      <c r="J66" s="107">
        <v>0</v>
      </c>
      <c r="K66" s="107">
        <v>0</v>
      </c>
      <c r="L66" s="107">
        <v>0</v>
      </c>
      <c r="M66" s="107">
        <v>0</v>
      </c>
      <c r="N66" s="107">
        <v>0</v>
      </c>
      <c r="O66" s="37"/>
    </row>
    <row r="67" spans="2:15" x14ac:dyDescent="0.25">
      <c r="B67" s="27"/>
      <c r="C67" s="106" t="s">
        <v>67</v>
      </c>
      <c r="D67" s="108">
        <v>0.14951539636669486</v>
      </c>
      <c r="E67" s="108">
        <v>0.19211805695090667</v>
      </c>
      <c r="F67" s="108">
        <v>3.2918962700582366E-2</v>
      </c>
      <c r="G67" s="108">
        <v>0.21480613750049304</v>
      </c>
      <c r="H67" s="108">
        <v>0.15628638716594878</v>
      </c>
      <c r="I67" s="108">
        <v>0.33150205280140299</v>
      </c>
      <c r="J67" s="108">
        <v>0.2808929071278361</v>
      </c>
      <c r="K67" s="108">
        <v>7.6693710817528071E-2</v>
      </c>
      <c r="L67" s="108">
        <v>-1.0290424148126198E-2</v>
      </c>
      <c r="M67" s="108">
        <v>8.9934721878643709E-2</v>
      </c>
      <c r="N67" s="108">
        <v>-3.2533412840825338E-2</v>
      </c>
      <c r="O67" s="37"/>
    </row>
    <row r="68" spans="2:15" x14ac:dyDescent="0.25">
      <c r="B68" s="27"/>
      <c r="C68" s="215" t="s">
        <v>68</v>
      </c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37"/>
    </row>
    <row r="69" spans="2:15" x14ac:dyDescent="0.25">
      <c r="B69" s="2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32"/>
    </row>
    <row r="70" spans="2:15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2" spans="2:15" x14ac:dyDescent="0.25">
      <c r="B72" s="68" t="s">
        <v>19</v>
      </c>
      <c r="C72" s="96"/>
      <c r="D72" s="96"/>
      <c r="E72" s="96"/>
      <c r="F72" s="96"/>
      <c r="G72" s="97"/>
      <c r="H72" s="97"/>
      <c r="I72" s="97"/>
      <c r="J72" s="97"/>
      <c r="K72" s="97"/>
      <c r="L72" s="97"/>
      <c r="M72" s="97"/>
      <c r="N72" s="97"/>
      <c r="O72" s="30"/>
    </row>
    <row r="73" spans="2:15" ht="15" customHeight="1" x14ac:dyDescent="0.25">
      <c r="B73" s="118"/>
      <c r="C73" s="213" t="str">
        <f>+CONCATENATE("En el año ",G77," los impuestos de",D83," representaron  ",FIXED(H83*100,1),"% del total de tributos internos recaudados por la suma de S/ ",FIXED(G83/1000,1)," millones de soles. Mientras que los  Impuesto de ",D85," alcanzaron  una participación de ",FIXED(H85*100,1),"% sumando S/ ",FIXED(G85/1000,1)," millones de soles y el impuesto ",D92," representó el ",FIXED(H92*100,1),"%, sumando S/ ",FIXED(G92/1000,1)," millones de soles. Los impuestos aduaneros fueron S/", FIXED(G97/1000,1), " millones de soles.")</f>
        <v>En el año 2017 los impuestos de   Tercera Categoría representaron  21.8% del total de tributos internos recaudados por la suma de S/ 25.2 millones de soles. Mientras que los  Impuesto de    Quinta Categoría alcanzaron  una participación de 9.0% sumando S/ 10.5 millones de soles y el impuesto    Imp. General a las Ventas representó el 25.7%, sumando S/ 29.8 millones de soles. Los impuestos aduaneros fueron S/0.0 millones de soles.</v>
      </c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34"/>
    </row>
    <row r="74" spans="2:15" x14ac:dyDescent="0.25">
      <c r="B74" s="101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34"/>
    </row>
    <row r="75" spans="2:15" x14ac:dyDescent="0.25">
      <c r="B75" s="101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31"/>
    </row>
    <row r="76" spans="2:15" x14ac:dyDescent="0.25">
      <c r="B76" s="101"/>
      <c r="C76" s="100"/>
      <c r="D76" s="200" t="s">
        <v>46</v>
      </c>
      <c r="E76" s="200"/>
      <c r="F76" s="200"/>
      <c r="G76" s="200"/>
      <c r="H76" s="200"/>
      <c r="I76" s="200"/>
      <c r="J76" s="200"/>
      <c r="K76" s="200"/>
      <c r="L76" s="200"/>
      <c r="M76" s="200"/>
      <c r="N76" s="100"/>
      <c r="O76" s="31"/>
    </row>
    <row r="77" spans="2:15" ht="15" customHeight="1" x14ac:dyDescent="0.25">
      <c r="B77" s="17"/>
      <c r="C77" s="6"/>
      <c r="D77" s="206" t="s">
        <v>20</v>
      </c>
      <c r="E77" s="207"/>
      <c r="F77" s="208"/>
      <c r="G77" s="197">
        <v>2017</v>
      </c>
      <c r="H77" s="197"/>
      <c r="I77" s="197">
        <v>2016</v>
      </c>
      <c r="J77" s="197"/>
      <c r="K77" s="198" t="s">
        <v>83</v>
      </c>
      <c r="L77" s="198"/>
      <c r="M77" s="40" t="s">
        <v>54</v>
      </c>
      <c r="N77" s="6"/>
      <c r="O77" s="31"/>
    </row>
    <row r="78" spans="2:15" x14ac:dyDescent="0.25">
      <c r="B78" s="17"/>
      <c r="C78" s="6"/>
      <c r="D78" s="216"/>
      <c r="E78" s="217"/>
      <c r="F78" s="218"/>
      <c r="G78" s="86" t="s">
        <v>50</v>
      </c>
      <c r="H78" s="86" t="s">
        <v>6</v>
      </c>
      <c r="I78" s="86" t="s">
        <v>50</v>
      </c>
      <c r="J78" s="86" t="s">
        <v>6</v>
      </c>
      <c r="K78" s="86" t="s">
        <v>50</v>
      </c>
      <c r="L78" s="86" t="s">
        <v>7</v>
      </c>
      <c r="M78" s="86" t="s">
        <v>55</v>
      </c>
      <c r="N78" s="6"/>
      <c r="O78" s="31"/>
    </row>
    <row r="79" spans="2:15" x14ac:dyDescent="0.25">
      <c r="B79" s="17"/>
      <c r="C79" s="22"/>
      <c r="D79" s="212" t="s">
        <v>35</v>
      </c>
      <c r="E79" s="212"/>
      <c r="F79" s="212"/>
      <c r="G79" s="81">
        <f>+G96+G91+G80</f>
        <v>115935.26472000001</v>
      </c>
      <c r="H79" s="83"/>
      <c r="I79" s="81">
        <f>+I96+I91+I80</f>
        <v>116566.69254999999</v>
      </c>
      <c r="J79" s="83"/>
      <c r="K79" s="87">
        <f>+G79-I79</f>
        <v>-631.42782999998599</v>
      </c>
      <c r="L79" s="88">
        <f t="shared" ref="L79:L101" si="4">+IF(I79=0,"  - ",G79/I79-1)</f>
        <v>-5.416880381410305E-3</v>
      </c>
      <c r="M79" s="88">
        <v>-3.2533412840825338E-2</v>
      </c>
      <c r="N79" s="6"/>
      <c r="O79" s="31"/>
    </row>
    <row r="80" spans="2:15" x14ac:dyDescent="0.25">
      <c r="B80" s="17"/>
      <c r="C80" s="22"/>
      <c r="D80" s="221" t="s">
        <v>11</v>
      </c>
      <c r="E80" s="221"/>
      <c r="F80" s="221"/>
      <c r="G80" s="78">
        <v>69415.70134</v>
      </c>
      <c r="H80" s="84">
        <f t="shared" ref="H80:H96" si="5">+G80/G$79</f>
        <v>0.59874535593331935</v>
      </c>
      <c r="I80" s="78">
        <v>72373.145699999994</v>
      </c>
      <c r="J80" s="84">
        <f t="shared" ref="J80:J96" si="6">+I80/I$79</f>
        <v>0.62087328821615428</v>
      </c>
      <c r="K80" s="89">
        <f>+G80-I80</f>
        <v>-2957.444359999994</v>
      </c>
      <c r="L80" s="90">
        <f t="shared" si="4"/>
        <v>-4.0863836045750279E-2</v>
      </c>
      <c r="M80" s="90">
        <v>-6.7013934926211771E-2</v>
      </c>
      <c r="N80" s="6"/>
      <c r="O80" s="31"/>
    </row>
    <row r="81" spans="2:15" x14ac:dyDescent="0.25">
      <c r="B81" s="17"/>
      <c r="C81" s="23"/>
      <c r="D81" s="222" t="s">
        <v>21</v>
      </c>
      <c r="E81" s="222"/>
      <c r="F81" s="222"/>
      <c r="G81" s="79">
        <v>4259.42191</v>
      </c>
      <c r="H81" s="62">
        <f t="shared" si="5"/>
        <v>3.6739657431128517E-2</v>
      </c>
      <c r="I81" s="79">
        <v>3921.9305199999999</v>
      </c>
      <c r="J81" s="62">
        <f t="shared" si="6"/>
        <v>3.3645378745886016E-2</v>
      </c>
      <c r="K81" s="52">
        <f t="shared" ref="K81:K96" si="7">+G81-I81</f>
        <v>337.49139000000014</v>
      </c>
      <c r="L81" s="91">
        <f t="shared" si="4"/>
        <v>8.6052363314177205E-2</v>
      </c>
      <c r="M81" s="91">
        <v>5.6441993319433115E-2</v>
      </c>
      <c r="N81" s="6"/>
      <c r="O81" s="31"/>
    </row>
    <row r="82" spans="2:15" x14ac:dyDescent="0.25">
      <c r="B82" s="17"/>
      <c r="C82" s="23"/>
      <c r="D82" s="222" t="s">
        <v>22</v>
      </c>
      <c r="E82" s="222"/>
      <c r="F82" s="222"/>
      <c r="G82" s="79">
        <v>2661.7170300000002</v>
      </c>
      <c r="H82" s="62">
        <f t="shared" si="5"/>
        <v>2.2958648832418865E-2</v>
      </c>
      <c r="I82" s="79">
        <v>2411.4637500000003</v>
      </c>
      <c r="J82" s="62">
        <f t="shared" si="6"/>
        <v>2.0687416767578178E-2</v>
      </c>
      <c r="K82" s="52">
        <f t="shared" si="7"/>
        <v>250.2532799999999</v>
      </c>
      <c r="L82" s="91">
        <f t="shared" si="4"/>
        <v>0.10377650503765601</v>
      </c>
      <c r="M82" s="91">
        <v>7.3682900152956865E-2</v>
      </c>
      <c r="N82" s="6"/>
      <c r="O82" s="31"/>
    </row>
    <row r="83" spans="2:15" x14ac:dyDescent="0.25">
      <c r="B83" s="17"/>
      <c r="C83" s="23"/>
      <c r="D83" s="222" t="s">
        <v>23</v>
      </c>
      <c r="E83" s="222"/>
      <c r="F83" s="222"/>
      <c r="G83" s="79">
        <v>25248.761999999995</v>
      </c>
      <c r="H83" s="62">
        <f t="shared" si="5"/>
        <v>0.21778327811627732</v>
      </c>
      <c r="I83" s="79">
        <v>38424.653989999992</v>
      </c>
      <c r="J83" s="62">
        <f t="shared" si="6"/>
        <v>0.32963664962457573</v>
      </c>
      <c r="K83" s="52">
        <f t="shared" si="7"/>
        <v>-13175.891989999996</v>
      </c>
      <c r="L83" s="91">
        <f t="shared" si="4"/>
        <v>-0.34290203350768023</v>
      </c>
      <c r="M83" s="91">
        <v>-0.36081729668270535</v>
      </c>
      <c r="N83" s="6"/>
      <c r="O83" s="31"/>
    </row>
    <row r="84" spans="2:15" x14ac:dyDescent="0.25">
      <c r="B84" s="17"/>
      <c r="C84" s="23"/>
      <c r="D84" s="222" t="s">
        <v>24</v>
      </c>
      <c r="E84" s="222"/>
      <c r="F84" s="222"/>
      <c r="G84" s="79">
        <v>2970.1379000000002</v>
      </c>
      <c r="H84" s="62">
        <f t="shared" si="5"/>
        <v>2.5618934041969899E-2</v>
      </c>
      <c r="I84" s="79">
        <v>2919.0727299999999</v>
      </c>
      <c r="J84" s="62">
        <f t="shared" si="6"/>
        <v>2.5042082486366302E-2</v>
      </c>
      <c r="K84" s="52">
        <f t="shared" si="7"/>
        <v>51.065170000000307</v>
      </c>
      <c r="L84" s="91">
        <f t="shared" si="4"/>
        <v>1.7493627162897152E-2</v>
      </c>
      <c r="M84" s="91">
        <v>-1.0247542402489596E-2</v>
      </c>
      <c r="N84" s="6"/>
      <c r="O84" s="31"/>
    </row>
    <row r="85" spans="2:15" x14ac:dyDescent="0.25">
      <c r="B85" s="17"/>
      <c r="C85" s="23"/>
      <c r="D85" s="222" t="s">
        <v>25</v>
      </c>
      <c r="E85" s="222"/>
      <c r="F85" s="222"/>
      <c r="G85" s="79">
        <v>10464.862799999999</v>
      </c>
      <c r="H85" s="62">
        <f t="shared" si="5"/>
        <v>9.0264707854630047E-2</v>
      </c>
      <c r="I85" s="79">
        <v>9678.8646599999993</v>
      </c>
      <c r="J85" s="62">
        <f t="shared" si="6"/>
        <v>8.3032849678293455E-2</v>
      </c>
      <c r="K85" s="52">
        <f t="shared" si="7"/>
        <v>785.99813999999969</v>
      </c>
      <c r="L85" s="91">
        <f t="shared" si="4"/>
        <v>8.1207679579228698E-2</v>
      </c>
      <c r="M85" s="91">
        <v>5.1729396105121062E-2</v>
      </c>
      <c r="N85" s="6"/>
      <c r="O85" s="31"/>
    </row>
    <row r="86" spans="2:15" x14ac:dyDescent="0.25">
      <c r="B86" s="17"/>
      <c r="C86" s="23"/>
      <c r="D86" s="222" t="s">
        <v>26</v>
      </c>
      <c r="E86" s="222"/>
      <c r="F86" s="222"/>
      <c r="G86" s="79">
        <v>145.95105999999998</v>
      </c>
      <c r="H86" s="62">
        <f t="shared" si="5"/>
        <v>1.2589013390575537E-3</v>
      </c>
      <c r="I86" s="79">
        <v>243.80698000000001</v>
      </c>
      <c r="J86" s="62">
        <f t="shared" si="6"/>
        <v>2.0915664214751716E-3</v>
      </c>
      <c r="K86" s="52">
        <f t="shared" si="7"/>
        <v>-97.855920000000026</v>
      </c>
      <c r="L86" s="91">
        <f t="shared" si="4"/>
        <v>-0.40136635956854072</v>
      </c>
      <c r="M86" s="91">
        <v>-0.41768763852638435</v>
      </c>
      <c r="N86" s="6"/>
      <c r="O86" s="31"/>
    </row>
    <row r="87" spans="2:15" x14ac:dyDescent="0.25">
      <c r="B87" s="17"/>
      <c r="C87" s="23"/>
      <c r="D87" s="222" t="s">
        <v>27</v>
      </c>
      <c r="E87" s="222"/>
      <c r="F87" s="222"/>
      <c r="G87" s="79">
        <v>4905.8846299999987</v>
      </c>
      <c r="H87" s="62">
        <f t="shared" si="5"/>
        <v>4.2315723708816304E-2</v>
      </c>
      <c r="I87" s="79">
        <v>8104.5065899999991</v>
      </c>
      <c r="J87" s="62">
        <f t="shared" si="6"/>
        <v>6.9526778299244099E-2</v>
      </c>
      <c r="K87" s="52">
        <f t="shared" si="7"/>
        <v>-3198.6219600000004</v>
      </c>
      <c r="L87" s="91">
        <f t="shared" si="4"/>
        <v>-0.39467201667115936</v>
      </c>
      <c r="M87" s="91">
        <v>-0.4111758116629981</v>
      </c>
      <c r="N87" s="6"/>
      <c r="O87" s="31"/>
    </row>
    <row r="88" spans="2:15" x14ac:dyDescent="0.25">
      <c r="B88" s="17"/>
      <c r="C88" s="23"/>
      <c r="D88" s="222" t="s">
        <v>28</v>
      </c>
      <c r="E88" s="222"/>
      <c r="F88" s="222"/>
      <c r="G88" s="79">
        <v>5308.9768899999999</v>
      </c>
      <c r="H88" s="62">
        <f t="shared" si="5"/>
        <v>4.5792597298345131E-2</v>
      </c>
      <c r="I88" s="79">
        <v>5088.1073699999997</v>
      </c>
      <c r="J88" s="62">
        <f t="shared" si="6"/>
        <v>4.3649753275941262E-2</v>
      </c>
      <c r="K88" s="52">
        <f t="shared" si="7"/>
        <v>220.86952000000019</v>
      </c>
      <c r="L88" s="91">
        <f t="shared" si="4"/>
        <v>4.3408973895140202E-2</v>
      </c>
      <c r="M88" s="91">
        <v>1.4961242628674931E-2</v>
      </c>
      <c r="N88" s="6"/>
      <c r="O88" s="31"/>
    </row>
    <row r="89" spans="2:15" x14ac:dyDescent="0.25">
      <c r="B89" s="17"/>
      <c r="C89" s="23"/>
      <c r="D89" s="222" t="s">
        <v>57</v>
      </c>
      <c r="E89" s="222"/>
      <c r="F89" s="222"/>
      <c r="G89" s="79">
        <v>11891.027120000001</v>
      </c>
      <c r="H89" s="62">
        <f t="shared" si="5"/>
        <v>0.10256609279944723</v>
      </c>
      <c r="I89" s="79">
        <v>0</v>
      </c>
      <c r="J89" s="62">
        <f t="shared" si="6"/>
        <v>0</v>
      </c>
      <c r="K89" s="52">
        <f t="shared" si="7"/>
        <v>11891.027120000001</v>
      </c>
      <c r="L89" s="91" t="str">
        <f t="shared" si="4"/>
        <v xml:space="preserve">  - </v>
      </c>
      <c r="M89" s="91">
        <v>0</v>
      </c>
      <c r="N89" s="6"/>
      <c r="O89" s="31"/>
    </row>
    <row r="90" spans="2:15" x14ac:dyDescent="0.25">
      <c r="B90" s="17"/>
      <c r="C90" s="23"/>
      <c r="D90" s="222" t="s">
        <v>29</v>
      </c>
      <c r="E90" s="222"/>
      <c r="F90" s="222"/>
      <c r="G90" s="79">
        <v>1558.96</v>
      </c>
      <c r="H90" s="62">
        <f t="shared" si="5"/>
        <v>1.3446814511228382E-2</v>
      </c>
      <c r="I90" s="79">
        <v>1580.7391100000004</v>
      </c>
      <c r="J90" s="62">
        <f t="shared" si="6"/>
        <v>1.3560812916794049E-2</v>
      </c>
      <c r="K90" s="52">
        <f t="shared" si="7"/>
        <v>-21.779110000000401</v>
      </c>
      <c r="L90" s="91">
        <f t="shared" si="4"/>
        <v>-1.3777801701888914E-2</v>
      </c>
      <c r="M90" s="91">
        <v>-4.0666380167409089E-2</v>
      </c>
      <c r="N90" s="6"/>
      <c r="O90" s="31"/>
    </row>
    <row r="91" spans="2:15" x14ac:dyDescent="0.25">
      <c r="B91" s="17"/>
      <c r="C91" s="22"/>
      <c r="D91" s="221" t="s">
        <v>30</v>
      </c>
      <c r="E91" s="221"/>
      <c r="F91" s="221"/>
      <c r="G91" s="78">
        <v>30003.133320000001</v>
      </c>
      <c r="H91" s="84">
        <f t="shared" si="5"/>
        <v>0.25879212328071011</v>
      </c>
      <c r="I91" s="78">
        <v>26122.042079999999</v>
      </c>
      <c r="J91" s="84">
        <f t="shared" si="6"/>
        <v>0.22409524975408596</v>
      </c>
      <c r="K91" s="89">
        <f t="shared" si="7"/>
        <v>3881.0912400000016</v>
      </c>
      <c r="L91" s="90">
        <f t="shared" si="4"/>
        <v>0.1485753383335795</v>
      </c>
      <c r="M91" s="90">
        <v>0.11726032822567634</v>
      </c>
      <c r="N91" s="6"/>
      <c r="O91" s="31"/>
    </row>
    <row r="92" spans="2:15" x14ac:dyDescent="0.25">
      <c r="B92" s="17"/>
      <c r="C92" s="23"/>
      <c r="D92" s="222" t="s">
        <v>31</v>
      </c>
      <c r="E92" s="222"/>
      <c r="F92" s="222"/>
      <c r="G92" s="79">
        <v>29846.910400000001</v>
      </c>
      <c r="H92" s="62">
        <f t="shared" si="5"/>
        <v>0.25744462198007217</v>
      </c>
      <c r="I92" s="79">
        <v>25950.155029999998</v>
      </c>
      <c r="J92" s="62">
        <f t="shared" si="6"/>
        <v>0.22262066858308574</v>
      </c>
      <c r="K92" s="52">
        <f t="shared" si="7"/>
        <v>3896.7553700000026</v>
      </c>
      <c r="L92" s="91">
        <f t="shared" si="4"/>
        <v>0.15016308632819775</v>
      </c>
      <c r="M92" s="91">
        <v>0.11880478751049828</v>
      </c>
      <c r="N92" s="6"/>
      <c r="O92" s="31"/>
    </row>
    <row r="93" spans="2:15" x14ac:dyDescent="0.25">
      <c r="B93" s="17"/>
      <c r="C93" s="23"/>
      <c r="D93" s="222" t="s">
        <v>32</v>
      </c>
      <c r="E93" s="222"/>
      <c r="F93" s="222"/>
      <c r="G93" s="79">
        <v>156.22292000000002</v>
      </c>
      <c r="H93" s="62">
        <f t="shared" si="5"/>
        <v>1.3475013006379066E-3</v>
      </c>
      <c r="I93" s="79">
        <v>171.88704999999999</v>
      </c>
      <c r="J93" s="62">
        <f t="shared" si="6"/>
        <v>1.4745811710002062E-3</v>
      </c>
      <c r="K93" s="52">
        <f t="shared" si="7"/>
        <v>-15.664129999999972</v>
      </c>
      <c r="L93" s="91">
        <f t="shared" si="4"/>
        <v>-9.113036729643087E-2</v>
      </c>
      <c r="M93" s="91">
        <v>-0.11590998843662681</v>
      </c>
      <c r="N93" s="6"/>
      <c r="O93" s="31"/>
    </row>
    <row r="94" spans="2:15" x14ac:dyDescent="0.25">
      <c r="B94" s="17"/>
      <c r="C94" s="23"/>
      <c r="D94" s="222" t="s">
        <v>33</v>
      </c>
      <c r="E94" s="222"/>
      <c r="F94" s="222"/>
      <c r="G94" s="79">
        <v>0</v>
      </c>
      <c r="H94" s="62">
        <f t="shared" si="5"/>
        <v>0</v>
      </c>
      <c r="I94" s="79">
        <v>0</v>
      </c>
      <c r="J94" s="62">
        <f t="shared" si="6"/>
        <v>0</v>
      </c>
      <c r="K94" s="52">
        <f t="shared" si="7"/>
        <v>0</v>
      </c>
      <c r="L94" s="91" t="str">
        <f t="shared" si="4"/>
        <v xml:space="preserve">  - </v>
      </c>
      <c r="M94" s="91">
        <v>0</v>
      </c>
      <c r="N94" s="6"/>
      <c r="O94" s="31"/>
    </row>
    <row r="95" spans="2:15" x14ac:dyDescent="0.25">
      <c r="B95" s="17"/>
      <c r="C95" s="23"/>
      <c r="D95" s="222" t="s">
        <v>34</v>
      </c>
      <c r="E95" s="222"/>
      <c r="F95" s="222"/>
      <c r="G95" s="79">
        <v>0</v>
      </c>
      <c r="H95" s="62">
        <f t="shared" si="5"/>
        <v>0</v>
      </c>
      <c r="I95" s="79">
        <v>0</v>
      </c>
      <c r="J95" s="62">
        <f t="shared" si="6"/>
        <v>0</v>
      </c>
      <c r="K95" s="52">
        <f t="shared" si="7"/>
        <v>0</v>
      </c>
      <c r="L95" s="91" t="str">
        <f t="shared" si="4"/>
        <v xml:space="preserve">  - </v>
      </c>
      <c r="M95" s="91">
        <v>0</v>
      </c>
      <c r="N95" s="6"/>
      <c r="O95" s="31"/>
    </row>
    <row r="96" spans="2:15" x14ac:dyDescent="0.25">
      <c r="B96" s="17"/>
      <c r="C96" s="22"/>
      <c r="D96" s="221" t="s">
        <v>17</v>
      </c>
      <c r="E96" s="221"/>
      <c r="F96" s="221"/>
      <c r="G96" s="80">
        <v>16516.430059999999</v>
      </c>
      <c r="H96" s="84">
        <f t="shared" si="5"/>
        <v>0.14246252078597055</v>
      </c>
      <c r="I96" s="80">
        <v>18071.504769999996</v>
      </c>
      <c r="J96" s="84">
        <f t="shared" si="6"/>
        <v>0.1550314620297597</v>
      </c>
      <c r="K96" s="89">
        <f t="shared" si="7"/>
        <v>-1555.0747099999971</v>
      </c>
      <c r="L96" s="90">
        <f t="shared" si="4"/>
        <v>-8.6051202143472505E-2</v>
      </c>
      <c r="M96" s="90">
        <v>-0.11096930275714856</v>
      </c>
      <c r="N96" s="6"/>
      <c r="O96" s="31"/>
    </row>
    <row r="97" spans="2:15" x14ac:dyDescent="0.25">
      <c r="B97" s="17"/>
      <c r="C97" s="23"/>
      <c r="D97" s="212" t="s">
        <v>62</v>
      </c>
      <c r="E97" s="212"/>
      <c r="F97" s="212"/>
      <c r="G97" s="81">
        <v>0</v>
      </c>
      <c r="H97" s="83"/>
      <c r="I97" s="81">
        <v>0</v>
      </c>
      <c r="J97" s="83"/>
      <c r="K97" s="87">
        <f>+G97-I97</f>
        <v>0</v>
      </c>
      <c r="L97" s="88" t="str">
        <f t="shared" si="4"/>
        <v xml:space="preserve">  - </v>
      </c>
      <c r="M97" s="88">
        <v>0</v>
      </c>
      <c r="N97" s="6"/>
      <c r="O97" s="31"/>
    </row>
    <row r="98" spans="2:15" x14ac:dyDescent="0.25">
      <c r="B98" s="17"/>
      <c r="C98" s="23"/>
      <c r="D98" s="222" t="s">
        <v>58</v>
      </c>
      <c r="E98" s="222"/>
      <c r="F98" s="222"/>
      <c r="G98" s="79">
        <v>0</v>
      </c>
      <c r="H98" s="62">
        <f>+IF(G98=0,0,G98/G$97)</f>
        <v>0</v>
      </c>
      <c r="I98" s="79">
        <v>0</v>
      </c>
      <c r="J98" s="62">
        <f>+IF(I98=0,0,I98/I$97)</f>
        <v>0</v>
      </c>
      <c r="K98" s="52">
        <f t="shared" ref="K98:K102" si="8">+G98-I98</f>
        <v>0</v>
      </c>
      <c r="L98" s="91" t="str">
        <f t="shared" si="4"/>
        <v xml:space="preserve">  - </v>
      </c>
      <c r="M98" s="91">
        <v>0</v>
      </c>
      <c r="N98" s="6"/>
      <c r="O98" s="31"/>
    </row>
    <row r="99" spans="2:15" x14ac:dyDescent="0.25">
      <c r="B99" s="17"/>
      <c r="C99" s="23"/>
      <c r="D99" s="222" t="s">
        <v>59</v>
      </c>
      <c r="E99" s="222"/>
      <c r="F99" s="222"/>
      <c r="G99" s="79">
        <v>0</v>
      </c>
      <c r="H99" s="62">
        <f>+IF(G99=0,0,G99/G$97)</f>
        <v>0</v>
      </c>
      <c r="I99" s="79">
        <v>0</v>
      </c>
      <c r="J99" s="62">
        <f>+IF(I99=0,0,I99/I$97)</f>
        <v>0</v>
      </c>
      <c r="K99" s="52">
        <f t="shared" si="8"/>
        <v>0</v>
      </c>
      <c r="L99" s="91" t="str">
        <f t="shared" si="4"/>
        <v xml:space="preserve">  - </v>
      </c>
      <c r="M99" s="91">
        <v>0</v>
      </c>
      <c r="N99" s="6"/>
      <c r="O99" s="31"/>
    </row>
    <row r="100" spans="2:15" x14ac:dyDescent="0.25">
      <c r="B100" s="17"/>
      <c r="C100" s="23"/>
      <c r="D100" s="222" t="s">
        <v>60</v>
      </c>
      <c r="E100" s="222"/>
      <c r="F100" s="222"/>
      <c r="G100" s="79">
        <v>0</v>
      </c>
      <c r="H100" s="62">
        <f>+IF(G100=0,0,G100/G$97)</f>
        <v>0</v>
      </c>
      <c r="I100" s="79">
        <v>0</v>
      </c>
      <c r="J100" s="62">
        <f>+IF(I100=0,0,I100/I$97)</f>
        <v>0</v>
      </c>
      <c r="K100" s="52">
        <f t="shared" si="8"/>
        <v>0</v>
      </c>
      <c r="L100" s="91" t="str">
        <f t="shared" si="4"/>
        <v xml:space="preserve">  - </v>
      </c>
      <c r="M100" s="91">
        <v>0</v>
      </c>
      <c r="N100" s="6"/>
      <c r="O100" s="31"/>
    </row>
    <row r="101" spans="2:15" x14ac:dyDescent="0.25">
      <c r="B101" s="17"/>
      <c r="C101" s="23"/>
      <c r="D101" s="222" t="s">
        <v>61</v>
      </c>
      <c r="E101" s="222"/>
      <c r="F101" s="222"/>
      <c r="G101" s="79">
        <v>0</v>
      </c>
      <c r="H101" s="62">
        <f>+IF(G101=0,0,G101/G$97)</f>
        <v>0</v>
      </c>
      <c r="I101" s="79">
        <v>0</v>
      </c>
      <c r="J101" s="62">
        <f>+IF(I101=0,0,I101/I$97)</f>
        <v>0</v>
      </c>
      <c r="K101" s="52">
        <f t="shared" si="8"/>
        <v>0</v>
      </c>
      <c r="L101" s="91" t="str">
        <f t="shared" si="4"/>
        <v xml:space="preserve">  - </v>
      </c>
      <c r="M101" s="91">
        <v>0</v>
      </c>
      <c r="N101" s="6"/>
      <c r="O101" s="31"/>
    </row>
    <row r="102" spans="2:15" x14ac:dyDescent="0.25">
      <c r="B102" s="17"/>
      <c r="C102" s="23"/>
      <c r="D102" s="223" t="s">
        <v>63</v>
      </c>
      <c r="E102" s="223"/>
      <c r="F102" s="223"/>
      <c r="G102" s="82">
        <f>+G97+G79</f>
        <v>115935.26472000001</v>
      </c>
      <c r="H102" s="85"/>
      <c r="I102" s="82">
        <f>+I97+I79</f>
        <v>116566.69254999999</v>
      </c>
      <c r="J102" s="85"/>
      <c r="K102" s="92">
        <f t="shared" si="8"/>
        <v>-631.42782999998599</v>
      </c>
      <c r="L102" s="93">
        <f>+G102/I102-1</f>
        <v>-5.416880381410305E-3</v>
      </c>
      <c r="M102" s="93">
        <v>-3.2533412840825338E-2</v>
      </c>
      <c r="N102" s="6"/>
      <c r="O102" s="31"/>
    </row>
    <row r="103" spans="2:15" x14ac:dyDescent="0.25">
      <c r="B103" s="17"/>
      <c r="C103" s="23"/>
      <c r="D103" s="180" t="s">
        <v>64</v>
      </c>
      <c r="E103" s="180"/>
      <c r="F103" s="180"/>
      <c r="G103" s="180"/>
      <c r="H103" s="180"/>
      <c r="I103" s="180"/>
      <c r="J103" s="180"/>
      <c r="K103" s="180"/>
      <c r="L103" s="180"/>
      <c r="M103" s="180"/>
      <c r="N103" s="6"/>
      <c r="O103" s="31"/>
    </row>
    <row r="104" spans="2:15" x14ac:dyDescent="0.25">
      <c r="B104" s="18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32"/>
    </row>
    <row r="107" spans="2:15" x14ac:dyDescent="0.25">
      <c r="B107" s="68" t="s">
        <v>82</v>
      </c>
      <c r="C107" s="96"/>
      <c r="D107" s="96"/>
      <c r="E107" s="96"/>
      <c r="F107" s="96"/>
      <c r="G107" s="97"/>
      <c r="H107" s="97"/>
      <c r="I107" s="97"/>
      <c r="J107" s="97"/>
      <c r="K107" s="97"/>
      <c r="L107" s="97"/>
      <c r="M107" s="97"/>
      <c r="N107" s="97"/>
      <c r="O107" s="30"/>
    </row>
    <row r="108" spans="2:15" ht="15" customHeight="1" x14ac:dyDescent="0.25">
      <c r="B108" s="118"/>
      <c r="C108" s="213" t="str">
        <f>+CONCATENATE("En el año ",F132," el número de contribuyentes activos ascendió a ",FIXED(H132,1)," creciendo  ",FIXED(I132*100,1),"% y una participación respecto al total a nivel nacional de  ",FIXED(J132*100,1),"%")</f>
        <v>En el año 2017 el número de contribuyentes activos ascendió a 143.4 creciendo  8.7% y una participación respecto al total a nivel nacional de  1.6%</v>
      </c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  <c r="O108" s="34"/>
    </row>
    <row r="109" spans="2:15" x14ac:dyDescent="0.25">
      <c r="B109" s="101"/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31"/>
    </row>
    <row r="110" spans="2:15" x14ac:dyDescent="0.25">
      <c r="B110" s="101"/>
      <c r="C110" s="100"/>
      <c r="D110" s="100"/>
      <c r="E110" s="100"/>
      <c r="F110" s="231" t="s">
        <v>77</v>
      </c>
      <c r="G110" s="231"/>
      <c r="H110" s="231"/>
      <c r="I110" s="231"/>
      <c r="J110" s="231"/>
      <c r="K110" s="100"/>
      <c r="L110" s="100"/>
      <c r="M110" s="100"/>
      <c r="N110" s="100"/>
      <c r="O110" s="31"/>
    </row>
    <row r="111" spans="2:15" x14ac:dyDescent="0.25">
      <c r="B111" s="101"/>
      <c r="C111" s="100"/>
      <c r="D111" s="100"/>
      <c r="E111" s="100"/>
      <c r="F111" s="181" t="s">
        <v>78</v>
      </c>
      <c r="G111" s="181"/>
      <c r="H111" s="181"/>
      <c r="I111" s="181"/>
      <c r="J111" s="181"/>
      <c r="K111" s="100"/>
      <c r="L111" s="100"/>
      <c r="M111" s="100"/>
      <c r="N111" s="100"/>
      <c r="O111" s="31"/>
    </row>
    <row r="112" spans="2:15" x14ac:dyDescent="0.25">
      <c r="B112" s="101"/>
      <c r="C112" s="100"/>
      <c r="D112" s="100"/>
      <c r="E112" s="100"/>
      <c r="F112" s="86" t="s">
        <v>75</v>
      </c>
      <c r="G112" s="86" t="s">
        <v>76</v>
      </c>
      <c r="H112" s="86" t="s">
        <v>1</v>
      </c>
      <c r="I112" s="86" t="s">
        <v>79</v>
      </c>
      <c r="J112" s="86" t="s">
        <v>80</v>
      </c>
      <c r="K112" s="100"/>
      <c r="L112" s="100"/>
      <c r="M112" s="100"/>
      <c r="N112" s="100"/>
      <c r="O112" s="31"/>
    </row>
    <row r="113" spans="2:15" x14ac:dyDescent="0.25">
      <c r="B113" s="101"/>
      <c r="C113" s="100"/>
      <c r="D113" s="100"/>
      <c r="E113" s="100"/>
      <c r="F113" s="138">
        <v>1998</v>
      </c>
      <c r="G113" s="79">
        <v>1907.1309999999996</v>
      </c>
      <c r="H113" s="79">
        <v>20.114999999999998</v>
      </c>
      <c r="I113" s="62"/>
      <c r="J113" s="62"/>
      <c r="K113" s="100"/>
      <c r="L113" s="100"/>
      <c r="M113" s="100"/>
      <c r="N113" s="100"/>
      <c r="O113" s="31"/>
    </row>
    <row r="114" spans="2:15" x14ac:dyDescent="0.25">
      <c r="B114" s="101"/>
      <c r="C114" s="100"/>
      <c r="D114" s="100"/>
      <c r="E114" s="100"/>
      <c r="F114" s="138">
        <v>1999</v>
      </c>
      <c r="G114" s="79">
        <v>1777.9380000000001</v>
      </c>
      <c r="H114" s="79">
        <v>16.683</v>
      </c>
      <c r="I114" s="62">
        <f>+H114/H113-1</f>
        <v>-0.17061894108873965</v>
      </c>
      <c r="J114" s="62">
        <f>+H114/G114</f>
        <v>9.3833418263179029E-3</v>
      </c>
      <c r="K114" s="100"/>
      <c r="L114" s="100"/>
      <c r="M114" s="100"/>
      <c r="N114" s="100"/>
      <c r="O114" s="31"/>
    </row>
    <row r="115" spans="2:15" x14ac:dyDescent="0.25">
      <c r="B115" s="101"/>
      <c r="C115" s="100"/>
      <c r="D115" s="100"/>
      <c r="E115" s="100"/>
      <c r="F115" s="138">
        <v>2000</v>
      </c>
      <c r="G115" s="79">
        <v>1971.741</v>
      </c>
      <c r="H115" s="79">
        <v>17.957999999999998</v>
      </c>
      <c r="I115" s="62">
        <f t="shared" ref="I115:I132" si="9">+H115/H114-1</f>
        <v>7.6425103398669147E-2</v>
      </c>
      <c r="J115" s="62">
        <f t="shared" ref="J115:J132" si="10">+H115/G115</f>
        <v>9.1076870643761014E-3</v>
      </c>
      <c r="K115" s="100"/>
      <c r="L115" s="100"/>
      <c r="M115" s="100"/>
      <c r="N115" s="100"/>
      <c r="O115" s="31"/>
    </row>
    <row r="116" spans="2:15" x14ac:dyDescent="0.25">
      <c r="B116" s="101"/>
      <c r="C116" s="100"/>
      <c r="D116" s="100"/>
      <c r="E116" s="100"/>
      <c r="F116" s="138">
        <v>2001</v>
      </c>
      <c r="G116" s="79">
        <v>2181.5149999999999</v>
      </c>
      <c r="H116" s="79">
        <v>20.835999999999999</v>
      </c>
      <c r="I116" s="62">
        <f t="shared" si="9"/>
        <v>0.16026283550506748</v>
      </c>
      <c r="J116" s="62">
        <f t="shared" si="10"/>
        <v>9.5511605466842998E-3</v>
      </c>
      <c r="K116" s="100"/>
      <c r="L116" s="100"/>
      <c r="M116" s="100"/>
      <c r="N116" s="100"/>
      <c r="O116" s="31"/>
    </row>
    <row r="117" spans="2:15" x14ac:dyDescent="0.25">
      <c r="B117" s="101"/>
      <c r="C117" s="100"/>
      <c r="D117" s="100"/>
      <c r="E117" s="100"/>
      <c r="F117" s="138">
        <v>2002</v>
      </c>
      <c r="G117" s="79">
        <v>2421.1780000000003</v>
      </c>
      <c r="H117" s="79">
        <v>23.707000000000001</v>
      </c>
      <c r="I117" s="62">
        <f t="shared" si="9"/>
        <v>0.1377903628335575</v>
      </c>
      <c r="J117" s="62">
        <f t="shared" si="10"/>
        <v>9.7915147089557217E-3</v>
      </c>
      <c r="K117" s="100"/>
      <c r="L117" s="100"/>
      <c r="M117" s="100"/>
      <c r="N117" s="100"/>
      <c r="O117" s="31"/>
    </row>
    <row r="118" spans="2:15" x14ac:dyDescent="0.25">
      <c r="B118" s="101"/>
      <c r="C118" s="100"/>
      <c r="D118" s="100"/>
      <c r="E118" s="100"/>
      <c r="F118" s="138">
        <v>2003</v>
      </c>
      <c r="G118" s="79">
        <v>2675.5149999999999</v>
      </c>
      <c r="H118" s="79">
        <v>27.757000000000001</v>
      </c>
      <c r="I118" s="62">
        <f t="shared" si="9"/>
        <v>0.170835618171848</v>
      </c>
      <c r="J118" s="62">
        <f t="shared" si="10"/>
        <v>1.0374451273866901E-2</v>
      </c>
      <c r="K118" s="100"/>
      <c r="L118" s="100"/>
      <c r="M118" s="100"/>
      <c r="N118" s="100"/>
      <c r="O118" s="31"/>
    </row>
    <row r="119" spans="2:15" x14ac:dyDescent="0.25">
      <c r="B119" s="101"/>
      <c r="C119" s="100"/>
      <c r="D119" s="100"/>
      <c r="E119" s="100"/>
      <c r="F119" s="138">
        <v>2004</v>
      </c>
      <c r="G119" s="79">
        <v>2917.98</v>
      </c>
      <c r="H119" s="79">
        <v>31.524000000000001</v>
      </c>
      <c r="I119" s="62">
        <f t="shared" si="9"/>
        <v>0.13571351370825369</v>
      </c>
      <c r="J119" s="62">
        <f t="shared" si="10"/>
        <v>1.0803363970966217E-2</v>
      </c>
      <c r="K119" s="100"/>
      <c r="L119" s="100"/>
      <c r="M119" s="100"/>
      <c r="N119" s="100"/>
      <c r="O119" s="31"/>
    </row>
    <row r="120" spans="2:15" x14ac:dyDescent="0.25">
      <c r="B120" s="101"/>
      <c r="C120" s="100"/>
      <c r="D120" s="100"/>
      <c r="E120" s="100"/>
      <c r="F120" s="138">
        <v>2005</v>
      </c>
      <c r="G120" s="79">
        <v>3283.3780000000006</v>
      </c>
      <c r="H120" s="79">
        <v>37.215000000000003</v>
      </c>
      <c r="I120" s="62">
        <f t="shared" si="9"/>
        <v>0.18052912066996574</v>
      </c>
      <c r="J120" s="62">
        <f t="shared" si="10"/>
        <v>1.1334363573124994E-2</v>
      </c>
      <c r="K120" s="100"/>
      <c r="L120" s="100"/>
      <c r="M120" s="100"/>
      <c r="N120" s="100"/>
      <c r="O120" s="31"/>
    </row>
    <row r="121" spans="2:15" x14ac:dyDescent="0.25">
      <c r="B121" s="101"/>
      <c r="C121" s="100"/>
      <c r="D121" s="100"/>
      <c r="E121" s="100"/>
      <c r="F121" s="138">
        <v>2006</v>
      </c>
      <c r="G121" s="79">
        <v>3482.0789999999997</v>
      </c>
      <c r="H121" s="79">
        <v>39.69</v>
      </c>
      <c r="I121" s="62">
        <f t="shared" si="9"/>
        <v>6.6505441354292483E-2</v>
      </c>
      <c r="J121" s="62">
        <f t="shared" si="10"/>
        <v>1.1398362874593023E-2</v>
      </c>
      <c r="K121" s="100"/>
      <c r="L121" s="100"/>
      <c r="M121" s="100"/>
      <c r="N121" s="100"/>
      <c r="O121" s="31"/>
    </row>
    <row r="122" spans="2:15" x14ac:dyDescent="0.25">
      <c r="B122" s="101"/>
      <c r="C122" s="100"/>
      <c r="D122" s="100"/>
      <c r="E122" s="100"/>
      <c r="F122" s="138">
        <v>2007</v>
      </c>
      <c r="G122" s="79">
        <v>3898.12</v>
      </c>
      <c r="H122" s="79">
        <v>46.232999999999997</v>
      </c>
      <c r="I122" s="62">
        <f t="shared" si="9"/>
        <v>0.16485260770975052</v>
      </c>
      <c r="J122" s="62">
        <f t="shared" si="10"/>
        <v>1.1860332673186048E-2</v>
      </c>
      <c r="K122" s="100"/>
      <c r="L122" s="100"/>
      <c r="M122" s="100"/>
      <c r="N122" s="100"/>
      <c r="O122" s="31"/>
    </row>
    <row r="123" spans="2:15" x14ac:dyDescent="0.25">
      <c r="B123" s="101"/>
      <c r="C123" s="100"/>
      <c r="D123" s="100"/>
      <c r="E123" s="100"/>
      <c r="F123" s="138">
        <v>2008</v>
      </c>
      <c r="G123" s="79">
        <v>4309.1000000000004</v>
      </c>
      <c r="H123" s="79">
        <v>53.722000000000001</v>
      </c>
      <c r="I123" s="62">
        <f t="shared" si="9"/>
        <v>0.16198386433932477</v>
      </c>
      <c r="J123" s="62">
        <f t="shared" si="10"/>
        <v>1.2467104499779535E-2</v>
      </c>
      <c r="K123" s="100"/>
      <c r="L123" s="100"/>
      <c r="M123" s="100"/>
      <c r="N123" s="100"/>
      <c r="O123" s="31"/>
    </row>
    <row r="124" spans="2:15" x14ac:dyDescent="0.25">
      <c r="B124" s="101"/>
      <c r="C124" s="100"/>
      <c r="D124" s="100"/>
      <c r="E124" s="100"/>
      <c r="F124" s="138">
        <v>2009</v>
      </c>
      <c r="G124" s="79">
        <v>4689.0369999999994</v>
      </c>
      <c r="H124" s="79">
        <v>59.625999999999998</v>
      </c>
      <c r="I124" s="62">
        <f t="shared" si="9"/>
        <v>0.10989911023416843</v>
      </c>
      <c r="J124" s="62">
        <f t="shared" si="10"/>
        <v>1.2716043827335977E-2</v>
      </c>
      <c r="K124" s="100"/>
      <c r="L124" s="100"/>
      <c r="M124" s="100"/>
      <c r="N124" s="100"/>
      <c r="O124" s="31"/>
    </row>
    <row r="125" spans="2:15" x14ac:dyDescent="0.25">
      <c r="B125" s="101"/>
      <c r="C125" s="100"/>
      <c r="D125" s="100"/>
      <c r="E125" s="100"/>
      <c r="F125" s="138">
        <v>2010</v>
      </c>
      <c r="G125" s="79">
        <v>5116.8109999999988</v>
      </c>
      <c r="H125" s="79">
        <v>67.054000000000002</v>
      </c>
      <c r="I125" s="62">
        <f t="shared" si="9"/>
        <v>0.12457652701841493</v>
      </c>
      <c r="J125" s="62">
        <f t="shared" si="10"/>
        <v>1.3104646624626163E-2</v>
      </c>
      <c r="K125" s="100"/>
      <c r="L125" s="100"/>
      <c r="M125" s="100"/>
      <c r="N125" s="100"/>
      <c r="O125" s="31"/>
    </row>
    <row r="126" spans="2:15" x14ac:dyDescent="0.25">
      <c r="B126" s="101"/>
      <c r="C126" s="100"/>
      <c r="D126" s="100"/>
      <c r="E126" s="100"/>
      <c r="F126" s="138">
        <v>2011</v>
      </c>
      <c r="G126" s="79">
        <v>5623.4490000000005</v>
      </c>
      <c r="H126" s="79">
        <v>76.597999999999999</v>
      </c>
      <c r="I126" s="62">
        <f t="shared" si="9"/>
        <v>0.14233304500850052</v>
      </c>
      <c r="J126" s="62">
        <f t="shared" si="10"/>
        <v>1.362117803504575E-2</v>
      </c>
      <c r="K126" s="100"/>
      <c r="L126" s="100"/>
      <c r="M126" s="100"/>
      <c r="N126" s="100"/>
      <c r="O126" s="31"/>
    </row>
    <row r="127" spans="2:15" x14ac:dyDescent="0.25">
      <c r="B127" s="101"/>
      <c r="C127" s="100"/>
      <c r="D127" s="100"/>
      <c r="E127" s="100"/>
      <c r="F127" s="138">
        <v>2012</v>
      </c>
      <c r="G127" s="79">
        <v>6167.0460000000003</v>
      </c>
      <c r="H127" s="79">
        <v>87.847999999999999</v>
      </c>
      <c r="I127" s="62">
        <f t="shared" si="9"/>
        <v>0.14687067547455546</v>
      </c>
      <c r="J127" s="62">
        <f t="shared" si="10"/>
        <v>1.4244745377284358E-2</v>
      </c>
      <c r="K127" s="100"/>
      <c r="L127" s="100"/>
      <c r="M127" s="100"/>
      <c r="N127" s="100"/>
      <c r="O127" s="31"/>
    </row>
    <row r="128" spans="2:15" x14ac:dyDescent="0.25">
      <c r="B128" s="101"/>
      <c r="C128" s="100"/>
      <c r="D128" s="100"/>
      <c r="E128" s="100"/>
      <c r="F128" s="138">
        <v>2013</v>
      </c>
      <c r="G128" s="79">
        <v>6651.9989999999989</v>
      </c>
      <c r="H128" s="79">
        <v>97.38</v>
      </c>
      <c r="I128" s="62">
        <f t="shared" si="9"/>
        <v>0.10850560058282488</v>
      </c>
      <c r="J128" s="62">
        <f t="shared" si="10"/>
        <v>1.4639208454481129E-2</v>
      </c>
      <c r="K128" s="100"/>
      <c r="L128" s="100"/>
      <c r="M128" s="100"/>
      <c r="N128" s="100"/>
      <c r="O128" s="31"/>
    </row>
    <row r="129" spans="2:15" x14ac:dyDescent="0.25">
      <c r="B129" s="101"/>
      <c r="C129" s="100"/>
      <c r="D129" s="100"/>
      <c r="E129" s="100"/>
      <c r="F129" s="138">
        <v>2014</v>
      </c>
      <c r="G129" s="79">
        <v>7112.3010000000004</v>
      </c>
      <c r="H129" s="79">
        <v>106.869</v>
      </c>
      <c r="I129" s="62">
        <f t="shared" si="9"/>
        <v>9.744300677757245E-2</v>
      </c>
      <c r="J129" s="62">
        <f t="shared" si="10"/>
        <v>1.5025938862823718E-2</v>
      </c>
      <c r="K129" s="100"/>
      <c r="L129" s="100"/>
      <c r="M129" s="100"/>
      <c r="N129" s="100"/>
      <c r="O129" s="31"/>
    </row>
    <row r="130" spans="2:15" x14ac:dyDescent="0.25">
      <c r="B130" s="101"/>
      <c r="C130" s="100"/>
      <c r="D130" s="100"/>
      <c r="E130" s="100"/>
      <c r="F130" s="138">
        <v>2015</v>
      </c>
      <c r="G130" s="79">
        <v>7670.4990000000007</v>
      </c>
      <c r="H130" s="79">
        <v>119.926</v>
      </c>
      <c r="I130" s="62">
        <f t="shared" si="9"/>
        <v>0.1221776193283366</v>
      </c>
      <c r="J130" s="62">
        <f t="shared" si="10"/>
        <v>1.5634706425227355E-2</v>
      </c>
      <c r="K130" s="100"/>
      <c r="L130" s="100"/>
      <c r="M130" s="100"/>
      <c r="N130" s="100"/>
      <c r="O130" s="31"/>
    </row>
    <row r="131" spans="2:15" x14ac:dyDescent="0.25">
      <c r="B131" s="101"/>
      <c r="C131" s="100"/>
      <c r="D131" s="100"/>
      <c r="E131" s="100"/>
      <c r="F131" s="138">
        <v>2016</v>
      </c>
      <c r="G131" s="79">
        <v>8231.9619999999995</v>
      </c>
      <c r="H131" s="79">
        <v>131.9</v>
      </c>
      <c r="I131" s="62">
        <f t="shared" si="9"/>
        <v>9.9844904357687225E-2</v>
      </c>
      <c r="J131" s="62">
        <f t="shared" si="10"/>
        <v>1.6022911670389151E-2</v>
      </c>
      <c r="K131" s="100"/>
      <c r="L131" s="100"/>
      <c r="M131" s="100"/>
      <c r="N131" s="100"/>
      <c r="O131" s="31"/>
    </row>
    <row r="132" spans="2:15" x14ac:dyDescent="0.25">
      <c r="B132" s="101"/>
      <c r="C132" s="100"/>
      <c r="D132" s="100"/>
      <c r="E132" s="100"/>
      <c r="F132" s="138">
        <v>2017</v>
      </c>
      <c r="G132" s="79">
        <v>8841.7419999999984</v>
      </c>
      <c r="H132" s="79">
        <v>143.41200000000001</v>
      </c>
      <c r="I132" s="62">
        <f t="shared" si="9"/>
        <v>8.7278241091736097E-2</v>
      </c>
      <c r="J132" s="62">
        <f t="shared" si="10"/>
        <v>1.6219880652477762E-2</v>
      </c>
      <c r="K132" s="139">
        <f>+H132/Centro!F153</f>
        <v>0.11841613098998006</v>
      </c>
      <c r="L132" s="100"/>
      <c r="M132" s="100"/>
      <c r="N132" s="100"/>
      <c r="O132" s="31"/>
    </row>
    <row r="133" spans="2:15" x14ac:dyDescent="0.25">
      <c r="B133" s="101"/>
      <c r="C133" s="100"/>
      <c r="D133" s="100"/>
      <c r="E133" s="100"/>
      <c r="F133" s="177" t="s">
        <v>81</v>
      </c>
      <c r="G133" s="177"/>
      <c r="H133" s="177"/>
      <c r="I133" s="177"/>
      <c r="J133" s="177"/>
      <c r="K133" s="100"/>
      <c r="L133" s="100"/>
      <c r="M133" s="100"/>
      <c r="N133" s="100"/>
      <c r="O133" s="31"/>
    </row>
    <row r="134" spans="2:15" x14ac:dyDescent="0.25">
      <c r="B134" s="101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31"/>
    </row>
    <row r="135" spans="2:15" x14ac:dyDescent="0.25">
      <c r="B135" s="18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32"/>
    </row>
  </sheetData>
  <mergeCells count="62">
    <mergeCell ref="D103:M103"/>
    <mergeCell ref="C108:N109"/>
    <mergeCell ref="F110:J110"/>
    <mergeCell ref="F111:J111"/>
    <mergeCell ref="F133:J133"/>
    <mergeCell ref="D102:F102"/>
    <mergeCell ref="D91:F91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D90:F90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C58:N58"/>
    <mergeCell ref="C68:N68"/>
    <mergeCell ref="C73:N75"/>
    <mergeCell ref="D76:M76"/>
    <mergeCell ref="D77:F78"/>
    <mergeCell ref="G77:H77"/>
    <mergeCell ref="I77:J77"/>
    <mergeCell ref="K77:L77"/>
    <mergeCell ref="C57:N57"/>
    <mergeCell ref="D19:F19"/>
    <mergeCell ref="D20:F20"/>
    <mergeCell ref="D21:F21"/>
    <mergeCell ref="D22:F22"/>
    <mergeCell ref="D24:M24"/>
    <mergeCell ref="C30:N30"/>
    <mergeCell ref="C31:N31"/>
    <mergeCell ref="C41:N41"/>
    <mergeCell ref="C44:N44"/>
    <mergeCell ref="C45:N45"/>
    <mergeCell ref="C55:N55"/>
    <mergeCell ref="D18:F18"/>
    <mergeCell ref="B1:O2"/>
    <mergeCell ref="C7:N9"/>
    <mergeCell ref="D10:M10"/>
    <mergeCell ref="D11:F12"/>
    <mergeCell ref="G11:H11"/>
    <mergeCell ref="I11:J11"/>
    <mergeCell ref="K11:L11"/>
    <mergeCell ref="D13:F13"/>
    <mergeCell ref="D14:F14"/>
    <mergeCell ref="D15:F15"/>
    <mergeCell ref="D16:F16"/>
    <mergeCell ref="D17:F1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5"/>
  <sheetViews>
    <sheetView workbookViewId="0">
      <selection activeCell="A8" sqref="A8"/>
    </sheetView>
  </sheetViews>
  <sheetFormatPr baseColWidth="10" defaultColWidth="0" defaultRowHeight="15" x14ac:dyDescent="0.25"/>
  <cols>
    <col min="1" max="1" width="11.7109375" style="1" customWidth="1"/>
    <col min="2" max="15" width="11.7109375" style="5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234" t="s">
        <v>123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</row>
    <row r="2" spans="2:15" ht="15" customHeight="1" x14ac:dyDescent="0.25"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</row>
    <row r="3" spans="2:15" x14ac:dyDescent="0.25">
      <c r="B3" s="69" t="str">
        <f>+B6</f>
        <v>1. Recaudación Tributos Internos (Soles)</v>
      </c>
      <c r="C3" s="70"/>
      <c r="D3" s="70"/>
      <c r="E3" s="70"/>
      <c r="F3" s="70"/>
      <c r="G3" s="70"/>
      <c r="H3" s="70"/>
      <c r="I3" s="69"/>
      <c r="J3" s="69" t="str">
        <f>+B72</f>
        <v>3. Recaudación Tributos Internos - Detalle de cargas Tributarias</v>
      </c>
      <c r="K3" s="70"/>
      <c r="L3" s="70"/>
      <c r="M3" s="42"/>
      <c r="N3" s="42"/>
      <c r="O3" s="42"/>
    </row>
    <row r="4" spans="2:15" x14ac:dyDescent="0.25">
      <c r="B4" s="69" t="str">
        <f>+B28</f>
        <v>2. Ingresos Tributarios recaudados por la SUNAT  2007-2017, en soles</v>
      </c>
      <c r="C4" s="69"/>
      <c r="D4" s="69"/>
      <c r="E4" s="69"/>
      <c r="F4" s="69"/>
      <c r="G4" s="69"/>
      <c r="H4" s="71"/>
      <c r="I4" s="69"/>
      <c r="J4" s="69" t="str">
        <f>+B107</f>
        <v>4. Número de contribuyentes activos por región</v>
      </c>
      <c r="K4" s="71"/>
      <c r="L4" s="71"/>
      <c r="M4" s="48"/>
      <c r="N4" s="48"/>
      <c r="O4" s="48"/>
    </row>
    <row r="5" spans="2:15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5" x14ac:dyDescent="0.25">
      <c r="B6" s="68" t="s">
        <v>51</v>
      </c>
      <c r="C6" s="96"/>
      <c r="D6" s="96"/>
      <c r="E6" s="96"/>
      <c r="F6" s="96"/>
      <c r="G6" s="97"/>
      <c r="H6" s="97"/>
      <c r="I6" s="97"/>
      <c r="J6" s="97"/>
      <c r="K6" s="97"/>
      <c r="L6" s="97"/>
      <c r="M6" s="97"/>
      <c r="N6" s="97"/>
      <c r="O6" s="30"/>
    </row>
    <row r="7" spans="2:15" ht="15" customHeight="1" x14ac:dyDescent="0.25">
      <c r="B7" s="118"/>
      <c r="C7" s="213" t="str">
        <f>+CONCATENATE("Durante el 2017  en la región se recaudaron S/ ", FIXED(G13/1000,1)," millones por tributos internos,  ", +IF(L13&gt;0, "Un aumento en", "Una reducción de")," ",FIXED(100*L13,1),"% respecto del 2016. Mientras que en terminos reales (quitando la inflación del periodo) la recaudación habría ", IF(LM13&gt;0,"crecido","disminuido")," en ", FIXED(100*M13,1),"%  Es así que se recaudaron en el 2017:  S/ ",FIXED(G14/1000,1)," millones por Impuesto a la Renta, S/ ", FIXED(G17/1000,1)," millones por Impuesto a la producción y el Consumo y solo S/ ",FIXED(G20/1000,1)," millones por otros conceptos.")</f>
        <v>Durante el 2017  en la región se recaudaron S/ 687.9 millones por tributos internos,  Un aumento en 2.8% respecto del 2016. Mientras que en terminos reales (quitando la inflación del periodo) la recaudación habría disminuido en -0.1%  Es así que se recaudaron en el 2017:  S/ 322.4 millones por Impuesto a la Renta, S/ 282.9 millones por Impuesto a la producción y el Consumo y solo S/ 82.7 millones por otros conceptos.</v>
      </c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34"/>
    </row>
    <row r="8" spans="2:15" x14ac:dyDescent="0.25">
      <c r="B8" s="101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34"/>
    </row>
    <row r="9" spans="2:15" ht="15" customHeight="1" x14ac:dyDescent="0.25">
      <c r="B9" s="101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31"/>
    </row>
    <row r="10" spans="2:15" x14ac:dyDescent="0.25">
      <c r="B10" s="17"/>
      <c r="C10" s="6"/>
      <c r="D10" s="199" t="s">
        <v>52</v>
      </c>
      <c r="E10" s="199"/>
      <c r="F10" s="199"/>
      <c r="G10" s="199"/>
      <c r="H10" s="199"/>
      <c r="I10" s="199"/>
      <c r="J10" s="199"/>
      <c r="K10" s="199"/>
      <c r="L10" s="199"/>
      <c r="M10" s="199"/>
      <c r="N10" s="6"/>
      <c r="O10" s="31"/>
    </row>
    <row r="11" spans="2:15" ht="15" customHeight="1" x14ac:dyDescent="0.25">
      <c r="B11" s="17"/>
      <c r="C11" s="6"/>
      <c r="D11" s="206" t="s">
        <v>10</v>
      </c>
      <c r="E11" s="207"/>
      <c r="F11" s="208"/>
      <c r="G11" s="197">
        <v>2017</v>
      </c>
      <c r="H11" s="197"/>
      <c r="I11" s="197">
        <v>2016</v>
      </c>
      <c r="J11" s="197"/>
      <c r="K11" s="198" t="s">
        <v>53</v>
      </c>
      <c r="L11" s="198"/>
      <c r="M11" s="40" t="s">
        <v>54</v>
      </c>
      <c r="N11" s="6"/>
      <c r="O11" s="31"/>
    </row>
    <row r="12" spans="2:15" ht="15" customHeight="1" thickBot="1" x14ac:dyDescent="0.3">
      <c r="B12" s="17"/>
      <c r="C12" s="6"/>
      <c r="D12" s="209"/>
      <c r="E12" s="210"/>
      <c r="F12" s="211"/>
      <c r="G12" s="29" t="s">
        <v>50</v>
      </c>
      <c r="H12" s="29" t="s">
        <v>6</v>
      </c>
      <c r="I12" s="29" t="s">
        <v>50</v>
      </c>
      <c r="J12" s="29" t="s">
        <v>6</v>
      </c>
      <c r="K12" s="29" t="s">
        <v>50</v>
      </c>
      <c r="L12" s="29" t="s">
        <v>7</v>
      </c>
      <c r="M12" s="29" t="s">
        <v>55</v>
      </c>
      <c r="N12" s="6"/>
      <c r="O12" s="31"/>
    </row>
    <row r="13" spans="2:15" ht="15.75" customHeight="1" thickTop="1" x14ac:dyDescent="0.25">
      <c r="B13" s="17"/>
      <c r="C13" s="6"/>
      <c r="D13" s="201" t="s">
        <v>47</v>
      </c>
      <c r="E13" s="202"/>
      <c r="F13" s="203"/>
      <c r="G13" s="54">
        <f>+G14+G17+G20</f>
        <v>687911.39556999994</v>
      </c>
      <c r="H13" s="115"/>
      <c r="I13" s="54">
        <f>+I14+I17+I20</f>
        <v>669494.26350999996</v>
      </c>
      <c r="J13" s="115"/>
      <c r="K13" s="54">
        <f>+G13-I13</f>
        <v>18417.132059999974</v>
      </c>
      <c r="L13" s="59">
        <f>+IF(I13=0,"  - ",G13/I13-1)</f>
        <v>2.7509021456648908E-2</v>
      </c>
      <c r="M13" s="59">
        <v>-5.0521001689118883E-4</v>
      </c>
      <c r="N13" s="6"/>
      <c r="O13" s="31"/>
    </row>
    <row r="14" spans="2:15" x14ac:dyDescent="0.25">
      <c r="B14" s="17"/>
      <c r="C14" s="6"/>
      <c r="D14" s="204" t="s">
        <v>11</v>
      </c>
      <c r="E14" s="204"/>
      <c r="F14" s="204"/>
      <c r="G14" s="51">
        <v>322361.77651999996</v>
      </c>
      <c r="H14" s="56">
        <f t="shared" ref="H14:H20" si="0">+G14/G$13</f>
        <v>0.46860944388469189</v>
      </c>
      <c r="I14" s="51">
        <v>303869.51653999998</v>
      </c>
      <c r="J14" s="56">
        <f t="shared" ref="J14:J20" si="1">+I14/I$13</f>
        <v>0.45387919374676045</v>
      </c>
      <c r="K14" s="60">
        <f>+G14-I14</f>
        <v>18492.259979999973</v>
      </c>
      <c r="L14" s="61">
        <f t="shared" ref="L14:L22" si="2">+IF(I14=0,"  - ",G14/I14-1)</f>
        <v>6.08559232612782E-2</v>
      </c>
      <c r="M14" s="61">
        <v>3.193251453812529E-2</v>
      </c>
      <c r="N14" s="6"/>
      <c r="O14" s="31"/>
    </row>
    <row r="15" spans="2:15" x14ac:dyDescent="0.25">
      <c r="B15" s="17"/>
      <c r="C15" s="6"/>
      <c r="D15" s="205" t="s">
        <v>12</v>
      </c>
      <c r="E15" s="205"/>
      <c r="F15" s="205"/>
      <c r="G15" s="52">
        <v>116914.216</v>
      </c>
      <c r="H15" s="57">
        <f t="shared" si="0"/>
        <v>0.16995534127345785</v>
      </c>
      <c r="I15" s="52">
        <v>138823.81219999999</v>
      </c>
      <c r="J15" s="57">
        <f t="shared" si="1"/>
        <v>0.20735623853172333</v>
      </c>
      <c r="K15" s="52">
        <f t="shared" ref="K15:K22" si="3">+G15-I15</f>
        <v>-21909.596199999985</v>
      </c>
      <c r="L15" s="62">
        <f t="shared" si="2"/>
        <v>-0.1578230409667426</v>
      </c>
      <c r="M15" s="62">
        <v>-0.1807843384146165</v>
      </c>
      <c r="N15" s="6"/>
      <c r="O15" s="31"/>
    </row>
    <row r="16" spans="2:15" x14ac:dyDescent="0.25">
      <c r="B16" s="17"/>
      <c r="C16" s="6"/>
      <c r="D16" s="205" t="s">
        <v>13</v>
      </c>
      <c r="E16" s="205"/>
      <c r="F16" s="205"/>
      <c r="G16" s="52">
        <v>67469.251759999985</v>
      </c>
      <c r="H16" s="57">
        <f t="shared" si="0"/>
        <v>9.8078403984128371E-2</v>
      </c>
      <c r="I16" s="52">
        <v>60737.893789999995</v>
      </c>
      <c r="J16" s="57">
        <f t="shared" si="1"/>
        <v>9.0722052600668443E-2</v>
      </c>
      <c r="K16" s="52">
        <f t="shared" si="3"/>
        <v>6731.35796999999</v>
      </c>
      <c r="L16" s="62">
        <f t="shared" si="2"/>
        <v>0.11082633179993895</v>
      </c>
      <c r="M16" s="62">
        <v>8.054051889113234E-2</v>
      </c>
      <c r="N16" s="6"/>
      <c r="O16" s="31"/>
    </row>
    <row r="17" spans="2:15" x14ac:dyDescent="0.25">
      <c r="B17" s="17"/>
      <c r="C17" s="6"/>
      <c r="D17" s="204" t="s">
        <v>14</v>
      </c>
      <c r="E17" s="204"/>
      <c r="F17" s="204"/>
      <c r="G17" s="51">
        <v>282898.28735</v>
      </c>
      <c r="H17" s="56">
        <f t="shared" si="0"/>
        <v>0.41124233320134479</v>
      </c>
      <c r="I17" s="51">
        <v>276422.61004</v>
      </c>
      <c r="J17" s="56">
        <f t="shared" si="1"/>
        <v>0.41288271626224499</v>
      </c>
      <c r="K17" s="60">
        <f t="shared" si="3"/>
        <v>6475.6773099999991</v>
      </c>
      <c r="L17" s="61">
        <f t="shared" si="2"/>
        <v>2.3426728041757938E-2</v>
      </c>
      <c r="M17" s="61">
        <v>-4.4762028881571991E-3</v>
      </c>
      <c r="N17" s="6"/>
      <c r="O17" s="31"/>
    </row>
    <row r="18" spans="2:15" x14ac:dyDescent="0.25">
      <c r="B18" s="17"/>
      <c r="C18" s="6"/>
      <c r="D18" s="205" t="s">
        <v>15</v>
      </c>
      <c r="E18" s="205"/>
      <c r="F18" s="205"/>
      <c r="G18" s="53">
        <v>274168.24007</v>
      </c>
      <c r="H18" s="58">
        <f t="shared" si="0"/>
        <v>0.39855167661937851</v>
      </c>
      <c r="I18" s="53">
        <v>268501.02211999998</v>
      </c>
      <c r="J18" s="58">
        <f t="shared" si="1"/>
        <v>0.40105051940596576</v>
      </c>
      <c r="K18" s="63">
        <f t="shared" si="3"/>
        <v>5667.2179500000202</v>
      </c>
      <c r="L18" s="64">
        <f t="shared" si="2"/>
        <v>2.1106876634038318E-2</v>
      </c>
      <c r="M18" s="64">
        <v>-6.7328053579474023E-3</v>
      </c>
      <c r="N18" s="6"/>
      <c r="O18" s="31"/>
    </row>
    <row r="19" spans="2:15" x14ac:dyDescent="0.25">
      <c r="B19" s="17"/>
      <c r="C19" s="6"/>
      <c r="D19" s="205" t="s">
        <v>16</v>
      </c>
      <c r="E19" s="205"/>
      <c r="F19" s="205"/>
      <c r="G19" s="53">
        <v>8730.0472800000007</v>
      </c>
      <c r="H19" s="58">
        <f t="shared" si="0"/>
        <v>1.2690656581966239E-2</v>
      </c>
      <c r="I19" s="53">
        <v>7921.5879199999999</v>
      </c>
      <c r="J19" s="58">
        <f t="shared" si="1"/>
        <v>1.1832196856279229E-2</v>
      </c>
      <c r="K19" s="63">
        <f t="shared" si="3"/>
        <v>808.45936000000074</v>
      </c>
      <c r="L19" s="64">
        <f t="shared" si="2"/>
        <v>0.10205773995878342</v>
      </c>
      <c r="M19" s="64">
        <v>7.2010995862420879E-2</v>
      </c>
      <c r="N19" s="6"/>
      <c r="O19" s="31"/>
    </row>
    <row r="20" spans="2:15" x14ac:dyDescent="0.25">
      <c r="B20" s="17"/>
      <c r="C20" s="6"/>
      <c r="D20" s="204" t="s">
        <v>17</v>
      </c>
      <c r="E20" s="204"/>
      <c r="F20" s="204"/>
      <c r="G20" s="51">
        <v>82651.33170000001</v>
      </c>
      <c r="H20" s="56">
        <f t="shared" si="0"/>
        <v>0.1201482229139634</v>
      </c>
      <c r="I20" s="51">
        <v>89202.136929999979</v>
      </c>
      <c r="J20" s="56">
        <f t="shared" si="1"/>
        <v>0.13323808999099454</v>
      </c>
      <c r="K20" s="60">
        <f t="shared" si="3"/>
        <v>-6550.805229999969</v>
      </c>
      <c r="L20" s="61">
        <f t="shared" si="2"/>
        <v>-7.3437761195571105E-2</v>
      </c>
      <c r="M20" s="61">
        <v>-9.8699757431585655E-2</v>
      </c>
      <c r="N20" s="6"/>
      <c r="O20" s="31"/>
    </row>
    <row r="21" spans="2:15" ht="15" customHeight="1" x14ac:dyDescent="0.25">
      <c r="B21" s="17"/>
      <c r="C21" s="6"/>
      <c r="D21" s="224" t="s">
        <v>48</v>
      </c>
      <c r="E21" s="225"/>
      <c r="F21" s="226"/>
      <c r="G21" s="109">
        <v>276284.88487999997</v>
      </c>
      <c r="H21" s="116"/>
      <c r="I21" s="109">
        <v>177816.14708</v>
      </c>
      <c r="J21" s="116"/>
      <c r="K21" s="109">
        <f t="shared" si="3"/>
        <v>98468.737799999974</v>
      </c>
      <c r="L21" s="65">
        <f t="shared" si="2"/>
        <v>0.55376713204621741</v>
      </c>
      <c r="M21" s="65">
        <v>0.51140488394506267</v>
      </c>
      <c r="N21" s="6"/>
      <c r="O21" s="31"/>
    </row>
    <row r="22" spans="2:15" ht="15" customHeight="1" x14ac:dyDescent="0.25">
      <c r="B22" s="17"/>
      <c r="C22" s="6"/>
      <c r="D22" s="227" t="s">
        <v>49</v>
      </c>
      <c r="E22" s="228"/>
      <c r="F22" s="229"/>
      <c r="G22" s="55">
        <f>+G21+G13</f>
        <v>964196.28044999996</v>
      </c>
      <c r="H22" s="117"/>
      <c r="I22" s="55">
        <f>+I21+I13</f>
        <v>847310.41058999998</v>
      </c>
      <c r="J22" s="117"/>
      <c r="K22" s="55">
        <f t="shared" si="3"/>
        <v>116885.86985999998</v>
      </c>
      <c r="L22" s="66">
        <f t="shared" si="2"/>
        <v>0.13794929036527459</v>
      </c>
      <c r="M22" s="66">
        <v>0.10692399116133133</v>
      </c>
      <c r="N22" s="6"/>
      <c r="O22" s="31"/>
    </row>
    <row r="23" spans="2:15" x14ac:dyDescent="0.25">
      <c r="B23" s="17"/>
      <c r="C23" s="6"/>
      <c r="D23" s="110" t="s">
        <v>18</v>
      </c>
      <c r="E23" s="111"/>
      <c r="F23" s="111"/>
      <c r="G23" s="112"/>
      <c r="H23" s="113"/>
      <c r="I23" s="112"/>
      <c r="J23" s="113"/>
      <c r="K23" s="114"/>
      <c r="L23" s="113"/>
      <c r="M23" s="100"/>
      <c r="N23" s="6"/>
      <c r="O23" s="31"/>
    </row>
    <row r="24" spans="2:15" x14ac:dyDescent="0.25">
      <c r="B24" s="17"/>
      <c r="C24" s="6"/>
      <c r="D24" s="232" t="s">
        <v>56</v>
      </c>
      <c r="E24" s="232"/>
      <c r="F24" s="232"/>
      <c r="G24" s="232"/>
      <c r="H24" s="232"/>
      <c r="I24" s="232"/>
      <c r="J24" s="232"/>
      <c r="K24" s="232"/>
      <c r="L24" s="232"/>
      <c r="M24" s="232"/>
      <c r="N24" s="6"/>
      <c r="O24" s="31"/>
    </row>
    <row r="25" spans="2:15" x14ac:dyDescent="0.25">
      <c r="B25" s="18"/>
      <c r="C25" s="19"/>
      <c r="D25" s="19"/>
      <c r="E25" s="19"/>
      <c r="F25" s="20"/>
      <c r="G25" s="20"/>
      <c r="H25" s="20"/>
      <c r="I25" s="20"/>
      <c r="J25" s="20"/>
      <c r="K25" s="20"/>
      <c r="L25" s="19"/>
      <c r="M25" s="19"/>
      <c r="N25" s="19"/>
      <c r="O25" s="32"/>
    </row>
    <row r="26" spans="2:15" x14ac:dyDescent="0.25">
      <c r="F26" s="21"/>
      <c r="G26" s="21"/>
      <c r="H26" s="21"/>
      <c r="I26" s="21"/>
      <c r="J26" s="21"/>
      <c r="K26" s="21"/>
    </row>
    <row r="28" spans="2:15" x14ac:dyDescent="0.25">
      <c r="B28" s="68" t="s">
        <v>73</v>
      </c>
      <c r="C28" s="96"/>
      <c r="D28" s="96"/>
      <c r="E28" s="96"/>
      <c r="F28" s="96"/>
      <c r="G28" s="97"/>
      <c r="H28" s="97"/>
      <c r="I28" s="97"/>
      <c r="J28" s="97"/>
      <c r="K28" s="97"/>
      <c r="L28" s="97"/>
      <c r="M28" s="97"/>
      <c r="N28" s="97"/>
      <c r="O28" s="30"/>
    </row>
    <row r="29" spans="2:15" x14ac:dyDescent="0.25">
      <c r="B29" s="98"/>
      <c r="C29" s="99"/>
      <c r="D29" s="99"/>
      <c r="E29" s="99"/>
      <c r="F29" s="99"/>
      <c r="G29" s="100"/>
      <c r="H29" s="100"/>
      <c r="I29" s="100"/>
      <c r="J29" s="100"/>
      <c r="K29" s="100"/>
      <c r="L29" s="100"/>
      <c r="M29" s="100"/>
      <c r="N29" s="100"/>
      <c r="O29" s="31"/>
    </row>
    <row r="30" spans="2:15" x14ac:dyDescent="0.25">
      <c r="B30" s="101"/>
      <c r="C30" s="181" t="s">
        <v>70</v>
      </c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35"/>
    </row>
    <row r="31" spans="2:15" x14ac:dyDescent="0.25">
      <c r="B31" s="101"/>
      <c r="C31" s="182" t="s">
        <v>69</v>
      </c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35"/>
    </row>
    <row r="32" spans="2:15" ht="15" customHeight="1" x14ac:dyDescent="0.25">
      <c r="B32" s="17"/>
      <c r="C32" s="94" t="s">
        <v>37</v>
      </c>
      <c r="D32" s="95">
        <v>2007</v>
      </c>
      <c r="E32" s="95">
        <v>2008</v>
      </c>
      <c r="F32" s="95">
        <v>2009</v>
      </c>
      <c r="G32" s="95">
        <v>2010</v>
      </c>
      <c r="H32" s="95">
        <v>2011</v>
      </c>
      <c r="I32" s="95">
        <v>2012</v>
      </c>
      <c r="J32" s="95">
        <v>2013</v>
      </c>
      <c r="K32" s="95">
        <v>2014</v>
      </c>
      <c r="L32" s="95">
        <v>2015</v>
      </c>
      <c r="M32" s="95">
        <v>2016</v>
      </c>
      <c r="N32" s="95">
        <v>2017</v>
      </c>
      <c r="O32" s="31"/>
    </row>
    <row r="33" spans="2:15" x14ac:dyDescent="0.25">
      <c r="B33" s="17"/>
      <c r="C33" s="103" t="s">
        <v>35</v>
      </c>
      <c r="D33" s="102">
        <v>229011.65262999991</v>
      </c>
      <c r="E33" s="102">
        <v>325456.99728999997</v>
      </c>
      <c r="F33" s="102">
        <v>422916.53559999994</v>
      </c>
      <c r="G33" s="102">
        <v>334409.92183999991</v>
      </c>
      <c r="H33" s="102">
        <v>382474.19719999988</v>
      </c>
      <c r="I33" s="102">
        <v>481158.76017999998</v>
      </c>
      <c r="J33" s="102">
        <v>642066.92686000001</v>
      </c>
      <c r="K33" s="102">
        <v>708045.19681000011</v>
      </c>
      <c r="L33" s="102">
        <v>699098.93654000002</v>
      </c>
      <c r="M33" s="102">
        <v>669494.26350999996</v>
      </c>
      <c r="N33" s="102">
        <v>687911.39556999994</v>
      </c>
      <c r="O33" s="31"/>
    </row>
    <row r="34" spans="2:15" x14ac:dyDescent="0.25">
      <c r="B34" s="17"/>
      <c r="C34" s="104" t="s">
        <v>38</v>
      </c>
      <c r="D34" s="52">
        <v>91352.222049999997</v>
      </c>
      <c r="E34" s="52">
        <v>145641.47763000001</v>
      </c>
      <c r="F34" s="52">
        <v>182306.01594999997</v>
      </c>
      <c r="G34" s="52">
        <v>136736.09502000001</v>
      </c>
      <c r="H34" s="52">
        <v>180882.24343999999</v>
      </c>
      <c r="I34" s="52">
        <v>188785.98748999997</v>
      </c>
      <c r="J34" s="52">
        <v>243324.91853999993</v>
      </c>
      <c r="K34" s="52">
        <v>296870.12491999997</v>
      </c>
      <c r="L34" s="52">
        <v>339588.23118</v>
      </c>
      <c r="M34" s="52">
        <v>303869.51653999998</v>
      </c>
      <c r="N34" s="52">
        <v>322361.77651999996</v>
      </c>
      <c r="O34" s="31"/>
    </row>
    <row r="35" spans="2:15" x14ac:dyDescent="0.25">
      <c r="B35" s="17"/>
      <c r="C35" s="104" t="s">
        <v>65</v>
      </c>
      <c r="D35" s="52">
        <v>45421.053540000001</v>
      </c>
      <c r="E35" s="52">
        <v>66981.436050000004</v>
      </c>
      <c r="F35" s="52">
        <v>77511.129310000004</v>
      </c>
      <c r="G35" s="52">
        <v>68387.873749999999</v>
      </c>
      <c r="H35" s="52">
        <v>87355.680659999984</v>
      </c>
      <c r="I35" s="52">
        <v>89447.006439999983</v>
      </c>
      <c r="J35" s="52">
        <v>116315.74754999994</v>
      </c>
      <c r="K35" s="52">
        <v>148621.49077999999</v>
      </c>
      <c r="L35" s="52">
        <v>126525.60922999997</v>
      </c>
      <c r="M35" s="52">
        <v>138823.81219999999</v>
      </c>
      <c r="N35" s="52">
        <v>116914.216</v>
      </c>
      <c r="O35" s="31"/>
    </row>
    <row r="36" spans="2:15" x14ac:dyDescent="0.25">
      <c r="B36" s="17"/>
      <c r="C36" s="104" t="s">
        <v>66</v>
      </c>
      <c r="D36" s="52">
        <v>16447.188289999998</v>
      </c>
      <c r="E36" s="52">
        <v>32008.07069</v>
      </c>
      <c r="F36" s="52">
        <v>47906.44915</v>
      </c>
      <c r="G36" s="52">
        <v>31241.462070000005</v>
      </c>
      <c r="H36" s="52">
        <v>37770.403649999993</v>
      </c>
      <c r="I36" s="52">
        <v>41557.192109999996</v>
      </c>
      <c r="J36" s="52">
        <v>58147.666079999995</v>
      </c>
      <c r="K36" s="52">
        <v>60177.662659999987</v>
      </c>
      <c r="L36" s="52">
        <v>55158.05180999999</v>
      </c>
      <c r="M36" s="52">
        <v>60737.893789999995</v>
      </c>
      <c r="N36" s="52">
        <v>67469.251759999985</v>
      </c>
      <c r="O36" s="31"/>
    </row>
    <row r="37" spans="2:15" x14ac:dyDescent="0.25">
      <c r="B37" s="17"/>
      <c r="C37" s="104" t="s">
        <v>39</v>
      </c>
      <c r="D37" s="52">
        <v>108759.21301000001</v>
      </c>
      <c r="E37" s="52">
        <v>146284.50912999999</v>
      </c>
      <c r="F37" s="52">
        <v>198089.68216</v>
      </c>
      <c r="G37" s="52">
        <v>149800.98832</v>
      </c>
      <c r="H37" s="52">
        <v>145518.65383999996</v>
      </c>
      <c r="I37" s="52">
        <v>212822.55845000004</v>
      </c>
      <c r="J37" s="52">
        <v>269349.75970000011</v>
      </c>
      <c r="K37" s="52">
        <v>277335.98453000013</v>
      </c>
      <c r="L37" s="52">
        <v>252706.56881000006</v>
      </c>
      <c r="M37" s="52">
        <v>268501.02211999998</v>
      </c>
      <c r="N37" s="52">
        <v>274168.24007</v>
      </c>
      <c r="O37" s="31"/>
    </row>
    <row r="38" spans="2:15" x14ac:dyDescent="0.25">
      <c r="B38" s="17"/>
      <c r="C38" s="104" t="s">
        <v>40</v>
      </c>
      <c r="D38" s="52">
        <v>4488.8243899999998</v>
      </c>
      <c r="E38" s="52">
        <v>5155.1598700000004</v>
      </c>
      <c r="F38" s="52">
        <v>4880.8861800000004</v>
      </c>
      <c r="G38" s="52">
        <v>5671.2819500000005</v>
      </c>
      <c r="H38" s="52">
        <v>5065.5508499999996</v>
      </c>
      <c r="I38" s="52">
        <v>5334.4183899999998</v>
      </c>
      <c r="J38" s="52">
        <v>7181.5391600000003</v>
      </c>
      <c r="K38" s="52">
        <v>7612.7812300000005</v>
      </c>
      <c r="L38" s="52">
        <v>7878.4360900000001</v>
      </c>
      <c r="M38" s="52">
        <v>7921.5879199999999</v>
      </c>
      <c r="N38" s="52">
        <v>8730.0472800000007</v>
      </c>
      <c r="O38" s="31"/>
    </row>
    <row r="39" spans="2:15" x14ac:dyDescent="0.25">
      <c r="B39" s="25"/>
      <c r="C39" s="105" t="s">
        <v>48</v>
      </c>
      <c r="D39" s="102">
        <v>207483.29121999998</v>
      </c>
      <c r="E39" s="102">
        <v>634890.89165000012</v>
      </c>
      <c r="F39" s="102">
        <v>193428.05424999999</v>
      </c>
      <c r="G39" s="102">
        <v>158729.91746</v>
      </c>
      <c r="H39" s="102">
        <v>188341.33990999998</v>
      </c>
      <c r="I39" s="102">
        <v>124314.80657</v>
      </c>
      <c r="J39" s="102">
        <v>177330.37075000003</v>
      </c>
      <c r="K39" s="102">
        <v>154470.64769000001</v>
      </c>
      <c r="L39" s="102">
        <v>271185.89822999993</v>
      </c>
      <c r="M39" s="102">
        <v>177816.14708</v>
      </c>
      <c r="N39" s="102">
        <v>276284.88487999997</v>
      </c>
      <c r="O39" s="31"/>
    </row>
    <row r="40" spans="2:15" x14ac:dyDescent="0.25">
      <c r="B40" s="26"/>
      <c r="C40" s="106" t="s">
        <v>67</v>
      </c>
      <c r="D40" s="89">
        <v>436494.94384999992</v>
      </c>
      <c r="E40" s="89">
        <v>960347.88894000009</v>
      </c>
      <c r="F40" s="89">
        <v>616344.58984999987</v>
      </c>
      <c r="G40" s="89">
        <v>493139.83929999988</v>
      </c>
      <c r="H40" s="89">
        <v>570815.53710999992</v>
      </c>
      <c r="I40" s="89">
        <v>605473.56675</v>
      </c>
      <c r="J40" s="89">
        <v>819397.29761000001</v>
      </c>
      <c r="K40" s="89">
        <v>862515.84450000012</v>
      </c>
      <c r="L40" s="89">
        <v>970284.83476999996</v>
      </c>
      <c r="M40" s="89">
        <v>847310.41058999998</v>
      </c>
      <c r="N40" s="89">
        <v>964196.28044999996</v>
      </c>
      <c r="O40" s="31"/>
    </row>
    <row r="41" spans="2:15" x14ac:dyDescent="0.25">
      <c r="B41" s="26"/>
      <c r="C41" s="215" t="s">
        <v>68</v>
      </c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31"/>
    </row>
    <row r="42" spans="2:15" x14ac:dyDescent="0.25">
      <c r="B42" s="27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36"/>
    </row>
    <row r="43" spans="2:15" x14ac:dyDescent="0.25">
      <c r="B43" s="27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36"/>
    </row>
    <row r="44" spans="2:15" x14ac:dyDescent="0.25">
      <c r="B44" s="27"/>
      <c r="C44" s="181" t="s">
        <v>71</v>
      </c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36"/>
    </row>
    <row r="45" spans="2:15" x14ac:dyDescent="0.25">
      <c r="B45" s="27"/>
      <c r="C45" s="182" t="s">
        <v>72</v>
      </c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36"/>
    </row>
    <row r="46" spans="2:15" x14ac:dyDescent="0.25">
      <c r="B46" s="27"/>
      <c r="C46" s="94" t="s">
        <v>37</v>
      </c>
      <c r="D46" s="95">
        <v>2007</v>
      </c>
      <c r="E46" s="95">
        <v>2008</v>
      </c>
      <c r="F46" s="95">
        <v>2009</v>
      </c>
      <c r="G46" s="95">
        <v>2010</v>
      </c>
      <c r="H46" s="95">
        <v>2011</v>
      </c>
      <c r="I46" s="95">
        <v>2012</v>
      </c>
      <c r="J46" s="95">
        <v>2013</v>
      </c>
      <c r="K46" s="95">
        <v>2014</v>
      </c>
      <c r="L46" s="95">
        <v>2015</v>
      </c>
      <c r="M46" s="95">
        <v>2016</v>
      </c>
      <c r="N46" s="95">
        <v>2017</v>
      </c>
      <c r="O46" s="36"/>
    </row>
    <row r="47" spans="2:15" x14ac:dyDescent="0.25">
      <c r="B47" s="27"/>
      <c r="C47" s="103" t="s">
        <v>35</v>
      </c>
      <c r="D47" s="107">
        <v>0.2759905151458133</v>
      </c>
      <c r="E47" s="107">
        <v>0.42113728079950974</v>
      </c>
      <c r="F47" s="107">
        <v>0.29945442599643424</v>
      </c>
      <c r="G47" s="107">
        <v>-0.20927678704838049</v>
      </c>
      <c r="H47" s="107">
        <v>0.14372861635067324</v>
      </c>
      <c r="I47" s="107">
        <v>0.25801626280268231</v>
      </c>
      <c r="J47" s="107">
        <v>0.33441803412205307</v>
      </c>
      <c r="K47" s="107">
        <v>0.10275917850599137</v>
      </c>
      <c r="L47" s="107">
        <v>-1.2635154239173163E-2</v>
      </c>
      <c r="M47" s="107">
        <v>-4.2346900392268294E-2</v>
      </c>
      <c r="N47" s="107">
        <v>2.7509021456648908E-2</v>
      </c>
      <c r="O47" s="36"/>
    </row>
    <row r="48" spans="2:15" x14ac:dyDescent="0.25">
      <c r="B48" s="27"/>
      <c r="C48" s="104" t="s">
        <v>38</v>
      </c>
      <c r="D48" s="62">
        <v>0.25807568992482399</v>
      </c>
      <c r="E48" s="62">
        <v>0.59428500327321832</v>
      </c>
      <c r="F48" s="62">
        <v>0.25174516845500339</v>
      </c>
      <c r="G48" s="62">
        <v>-0.2499638900698602</v>
      </c>
      <c r="H48" s="62">
        <v>0.32285658306640141</v>
      </c>
      <c r="I48" s="62">
        <v>4.3695522013036614E-2</v>
      </c>
      <c r="J48" s="62">
        <v>0.28889289811771057</v>
      </c>
      <c r="K48" s="62">
        <v>0.22005640318830655</v>
      </c>
      <c r="L48" s="62">
        <v>0.14389493139975484</v>
      </c>
      <c r="M48" s="62">
        <v>-0.10518242789476173</v>
      </c>
      <c r="N48" s="62">
        <v>6.08559232612782E-2</v>
      </c>
      <c r="O48" s="36"/>
    </row>
    <row r="49" spans="2:15" x14ac:dyDescent="0.25">
      <c r="B49" s="27"/>
      <c r="C49" s="104" t="s">
        <v>65</v>
      </c>
      <c r="D49" s="62">
        <v>0.36294451209144163</v>
      </c>
      <c r="E49" s="62">
        <v>0.47467816859450163</v>
      </c>
      <c r="F49" s="62">
        <v>0.1572031577844919</v>
      </c>
      <c r="G49" s="62">
        <v>-0.11770252402738479</v>
      </c>
      <c r="H49" s="62">
        <v>0.27735628949861879</v>
      </c>
      <c r="I49" s="62">
        <v>2.3940352409818955E-2</v>
      </c>
      <c r="J49" s="62">
        <v>0.30038725922061116</v>
      </c>
      <c r="K49" s="62">
        <v>0.27774178398426219</v>
      </c>
      <c r="L49" s="62">
        <v>-0.14867218350479272</v>
      </c>
      <c r="M49" s="62">
        <v>9.7199318342298335E-2</v>
      </c>
      <c r="N49" s="62">
        <v>-0.1578230409667426</v>
      </c>
      <c r="O49" s="36"/>
    </row>
    <row r="50" spans="2:15" x14ac:dyDescent="0.25">
      <c r="B50" s="27"/>
      <c r="C50" s="104" t="s">
        <v>66</v>
      </c>
      <c r="D50" s="62">
        <v>0.1759220237937873</v>
      </c>
      <c r="E50" s="62">
        <v>0.94611201170847692</v>
      </c>
      <c r="F50" s="62">
        <v>0.49669905487202604</v>
      </c>
      <c r="G50" s="62">
        <v>-0.34786521179685459</v>
      </c>
      <c r="H50" s="62">
        <v>0.2089832276534036</v>
      </c>
      <c r="I50" s="62">
        <v>0.10025808818699256</v>
      </c>
      <c r="J50" s="62">
        <v>0.39922028240227991</v>
      </c>
      <c r="K50" s="62">
        <v>3.4911058634874648E-2</v>
      </c>
      <c r="L50" s="62">
        <v>-8.3413190677751659E-2</v>
      </c>
      <c r="M50" s="62">
        <v>0.10116096919486184</v>
      </c>
      <c r="N50" s="62">
        <v>0.11082633179993895</v>
      </c>
      <c r="O50" s="36"/>
    </row>
    <row r="51" spans="2:15" x14ac:dyDescent="0.25">
      <c r="B51" s="27"/>
      <c r="C51" s="104" t="s">
        <v>39</v>
      </c>
      <c r="D51" s="62">
        <v>0.37925963946557428</v>
      </c>
      <c r="E51" s="62">
        <v>0.34503096410370016</v>
      </c>
      <c r="F51" s="62">
        <v>0.35413984254451591</v>
      </c>
      <c r="G51" s="62">
        <v>-0.24377187803752698</v>
      </c>
      <c r="H51" s="62">
        <v>-2.8586823945728979E-2</v>
      </c>
      <c r="I51" s="62">
        <v>0.46251049493628349</v>
      </c>
      <c r="J51" s="62">
        <v>0.26560718779856418</v>
      </c>
      <c r="K51" s="62">
        <v>2.9650016539443103E-2</v>
      </c>
      <c r="L51" s="62">
        <v>-8.8807140413961871E-2</v>
      </c>
      <c r="M51" s="62">
        <v>6.2501158495310571E-2</v>
      </c>
      <c r="N51" s="62">
        <v>2.1106876634038318E-2</v>
      </c>
      <c r="O51" s="36"/>
    </row>
    <row r="52" spans="2:15" x14ac:dyDescent="0.25">
      <c r="B52" s="27"/>
      <c r="C52" s="104" t="s">
        <v>40</v>
      </c>
      <c r="D52" s="62">
        <v>4.4182157108620057E-2</v>
      </c>
      <c r="E52" s="62">
        <v>0.14844320519297494</v>
      </c>
      <c r="F52" s="62">
        <v>-5.3203721497777745E-2</v>
      </c>
      <c r="G52" s="62">
        <v>0.16193693949240995</v>
      </c>
      <c r="H52" s="62">
        <v>-0.10680673352873959</v>
      </c>
      <c r="I52" s="62">
        <v>5.307765097254924E-2</v>
      </c>
      <c r="J52" s="62">
        <v>0.34626469747154576</v>
      </c>
      <c r="K52" s="62">
        <v>6.0048697137508933E-2</v>
      </c>
      <c r="L52" s="62">
        <v>3.4895900982038208E-2</v>
      </c>
      <c r="M52" s="62">
        <v>5.477207596412681E-3</v>
      </c>
      <c r="N52" s="62">
        <v>0.10205773995878342</v>
      </c>
      <c r="O52" s="37"/>
    </row>
    <row r="53" spans="2:15" x14ac:dyDescent="0.25">
      <c r="B53" s="27"/>
      <c r="C53" s="105" t="s">
        <v>48</v>
      </c>
      <c r="D53" s="107">
        <v>0.56088649895138709</v>
      </c>
      <c r="E53" s="107">
        <v>2.0599615415624415</v>
      </c>
      <c r="F53" s="107">
        <v>-0.69533654239816667</v>
      </c>
      <c r="G53" s="107">
        <v>-0.17938523408374718</v>
      </c>
      <c r="H53" s="107">
        <v>0.1865522449947854</v>
      </c>
      <c r="I53" s="107">
        <v>-0.33994944163928875</v>
      </c>
      <c r="J53" s="107">
        <v>0.42646218614471865</v>
      </c>
      <c r="K53" s="107">
        <v>-0.12891036635922681</v>
      </c>
      <c r="L53" s="107">
        <v>0.75558206225839331</v>
      </c>
      <c r="M53" s="107">
        <v>-0.34430164606424551</v>
      </c>
      <c r="N53" s="107">
        <v>0.55376713204621741</v>
      </c>
      <c r="O53" s="37"/>
    </row>
    <row r="54" spans="2:15" x14ac:dyDescent="0.25">
      <c r="B54" s="27"/>
      <c r="C54" s="106" t="s">
        <v>67</v>
      </c>
      <c r="D54" s="89">
        <v>0.39721249555326699</v>
      </c>
      <c r="E54" s="108">
        <v>1.2001351962281159</v>
      </c>
      <c r="F54" s="108">
        <v>-0.35820696130201268</v>
      </c>
      <c r="G54" s="108">
        <v>-0.19989589034923538</v>
      </c>
      <c r="H54" s="108">
        <v>0.15751251799136501</v>
      </c>
      <c r="I54" s="108">
        <v>6.0716689344987529E-2</v>
      </c>
      <c r="J54" s="108">
        <v>0.35331638341914462</v>
      </c>
      <c r="K54" s="108">
        <v>5.2622271291066447E-2</v>
      </c>
      <c r="L54" s="108">
        <v>0.12494725860076628</v>
      </c>
      <c r="M54" s="108">
        <v>-0.12674054027562975</v>
      </c>
      <c r="N54" s="108">
        <v>0.13794929036527459</v>
      </c>
      <c r="O54" s="37"/>
    </row>
    <row r="55" spans="2:15" x14ac:dyDescent="0.25">
      <c r="B55" s="27"/>
      <c r="C55" s="215" t="s">
        <v>68</v>
      </c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37"/>
    </row>
    <row r="56" spans="2:15" ht="15" customHeight="1" x14ac:dyDescent="0.25">
      <c r="B56" s="27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36"/>
    </row>
    <row r="57" spans="2:15" x14ac:dyDescent="0.25">
      <c r="B57" s="27"/>
      <c r="C57" s="181" t="s">
        <v>71</v>
      </c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36"/>
    </row>
    <row r="58" spans="2:15" x14ac:dyDescent="0.25">
      <c r="B58" s="27"/>
      <c r="C58" s="182" t="s">
        <v>74</v>
      </c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36"/>
    </row>
    <row r="59" spans="2:15" x14ac:dyDescent="0.25">
      <c r="B59" s="27"/>
      <c r="C59" s="94" t="s">
        <v>37</v>
      </c>
      <c r="D59" s="95">
        <v>2007</v>
      </c>
      <c r="E59" s="95">
        <v>2008</v>
      </c>
      <c r="F59" s="95">
        <v>2009</v>
      </c>
      <c r="G59" s="95">
        <v>2010</v>
      </c>
      <c r="H59" s="95">
        <v>2011</v>
      </c>
      <c r="I59" s="95">
        <v>2012</v>
      </c>
      <c r="J59" s="95">
        <v>2013</v>
      </c>
      <c r="K59" s="95">
        <v>2014</v>
      </c>
      <c r="L59" s="95">
        <v>2015</v>
      </c>
      <c r="M59" s="95">
        <v>2016</v>
      </c>
      <c r="N59" s="95">
        <v>2017</v>
      </c>
      <c r="O59" s="36"/>
    </row>
    <row r="60" spans="2:15" x14ac:dyDescent="0.25">
      <c r="B60" s="27"/>
      <c r="C60" s="103" t="s">
        <v>35</v>
      </c>
      <c r="D60" s="107">
        <v>0.25371258384752049</v>
      </c>
      <c r="E60" s="107">
        <v>0.34337445492996266</v>
      </c>
      <c r="F60" s="107">
        <v>0.26237727766047492</v>
      </c>
      <c r="G60" s="107">
        <v>-0.22117316862461323</v>
      </c>
      <c r="H60" s="107">
        <v>0.10644891196668471</v>
      </c>
      <c r="I60" s="107">
        <v>0.21364879379649659</v>
      </c>
      <c r="J60" s="107">
        <v>0.29798721273269324</v>
      </c>
      <c r="K60" s="107">
        <v>6.8099736790716792E-2</v>
      </c>
      <c r="L60" s="107">
        <v>-4.647838303916596E-2</v>
      </c>
      <c r="M60" s="107">
        <v>-7.5554045919084212E-2</v>
      </c>
      <c r="N60" s="107">
        <v>-5.0521001689118883E-4</v>
      </c>
      <c r="O60" s="36"/>
    </row>
    <row r="61" spans="2:15" x14ac:dyDescent="0.25">
      <c r="B61" s="27"/>
      <c r="C61" s="104" t="s">
        <v>38</v>
      </c>
      <c r="D61" s="62">
        <v>0.2361105393570746</v>
      </c>
      <c r="E61" s="62">
        <v>0.50704775408486502</v>
      </c>
      <c r="F61" s="62">
        <v>0.21602930157953537</v>
      </c>
      <c r="G61" s="62">
        <v>-0.26124813671082503</v>
      </c>
      <c r="H61" s="62">
        <v>0.27973822294660167</v>
      </c>
      <c r="I61" s="62">
        <v>6.8866745489786219E-3</v>
      </c>
      <c r="J61" s="62">
        <v>0.25370495418960415</v>
      </c>
      <c r="K61" s="62">
        <v>0.18171033940587478</v>
      </c>
      <c r="L61" s="62">
        <v>0.10468642802562145</v>
      </c>
      <c r="M61" s="62">
        <v>-0.13621071710410282</v>
      </c>
      <c r="N61" s="62">
        <v>3.193251453812529E-2</v>
      </c>
      <c r="O61" s="36"/>
    </row>
    <row r="62" spans="2:15" x14ac:dyDescent="0.25">
      <c r="B62" s="27"/>
      <c r="C62" s="104" t="s">
        <v>65</v>
      </c>
      <c r="D62" s="62">
        <v>0.33914842282326352</v>
      </c>
      <c r="E62" s="62">
        <v>0.39398565339039515</v>
      </c>
      <c r="F62" s="62">
        <v>0.12418484465425994</v>
      </c>
      <c r="G62" s="62">
        <v>-0.13097663469720711</v>
      </c>
      <c r="H62" s="62">
        <v>0.23572100628127846</v>
      </c>
      <c r="I62" s="62">
        <v>-1.2171773635765604E-2</v>
      </c>
      <c r="J62" s="62">
        <v>0.26488550881985784</v>
      </c>
      <c r="K62" s="62">
        <v>0.23758268329178667</v>
      </c>
      <c r="L62" s="62">
        <v>-0.17785256419299145</v>
      </c>
      <c r="M62" s="62">
        <v>5.9153331281806443E-2</v>
      </c>
      <c r="N62" s="62">
        <v>-0.1807843384146165</v>
      </c>
      <c r="O62" s="36"/>
    </row>
    <row r="63" spans="2:15" x14ac:dyDescent="0.25">
      <c r="B63" s="27"/>
      <c r="C63" s="104" t="s">
        <v>66</v>
      </c>
      <c r="D63" s="62">
        <v>0.15539122066690525</v>
      </c>
      <c r="E63" s="62">
        <v>0.83962323575856868</v>
      </c>
      <c r="F63" s="62">
        <v>0.45399395359136596</v>
      </c>
      <c r="G63" s="62">
        <v>-0.35767653913937825</v>
      </c>
      <c r="H63" s="62">
        <v>0.16957655662341153</v>
      </c>
      <c r="I63" s="62">
        <v>6.1454403314360473E-2</v>
      </c>
      <c r="J63" s="62">
        <v>0.36102030092038651</v>
      </c>
      <c r="K63" s="62">
        <v>2.3840661451415279E-3</v>
      </c>
      <c r="L63" s="62">
        <v>-0.11483040918227028</v>
      </c>
      <c r="M63" s="62">
        <v>6.2977609722124406E-2</v>
      </c>
      <c r="N63" s="62">
        <v>8.054051889113234E-2</v>
      </c>
      <c r="O63" s="36"/>
    </row>
    <row r="64" spans="2:15" x14ac:dyDescent="0.25">
      <c r="B64" s="27"/>
      <c r="C64" s="104" t="s">
        <v>39</v>
      </c>
      <c r="D64" s="62">
        <v>0.35517869910920274</v>
      </c>
      <c r="E64" s="62">
        <v>0.27143257915956398</v>
      </c>
      <c r="F64" s="62">
        <v>0.31550236299523848</v>
      </c>
      <c r="G64" s="62">
        <v>-0.25514928311453444</v>
      </c>
      <c r="H64" s="62">
        <v>-6.0249926119008257E-2</v>
      </c>
      <c r="I64" s="62">
        <v>0.41093096375379634</v>
      </c>
      <c r="J64" s="62">
        <v>0.23105496486033417</v>
      </c>
      <c r="K64" s="62">
        <v>-2.7116227295482798E-3</v>
      </c>
      <c r="L64" s="62">
        <v>-0.1200394741964429</v>
      </c>
      <c r="M64" s="62">
        <v>2.5658349124133784E-2</v>
      </c>
      <c r="N64" s="62">
        <v>-6.7328053579474023E-3</v>
      </c>
      <c r="O64" s="36"/>
    </row>
    <row r="65" spans="2:15" x14ac:dyDescent="0.25">
      <c r="B65" s="27"/>
      <c r="C65" s="104" t="s">
        <v>40</v>
      </c>
      <c r="D65" s="62">
        <v>2.5951442943545899E-2</v>
      </c>
      <c r="E65" s="62">
        <v>8.5601852571331349E-2</v>
      </c>
      <c r="F65" s="62">
        <v>-8.0218525064314927E-2</v>
      </c>
      <c r="G65" s="62">
        <v>0.14445567048030661</v>
      </c>
      <c r="H65" s="62">
        <v>-0.13592026663072876</v>
      </c>
      <c r="I65" s="62">
        <v>1.5937916438004462E-2</v>
      </c>
      <c r="J65" s="62">
        <v>0.30951045143900102</v>
      </c>
      <c r="K65" s="62">
        <v>2.6731635035549317E-2</v>
      </c>
      <c r="L65" s="62">
        <v>-5.7651725472973592E-4</v>
      </c>
      <c r="M65" s="62">
        <v>-2.9388265057753049E-2</v>
      </c>
      <c r="N65" s="62">
        <v>7.2010995862420879E-2</v>
      </c>
      <c r="O65" s="37"/>
    </row>
    <row r="66" spans="2:15" x14ac:dyDescent="0.25">
      <c r="B66" s="27"/>
      <c r="C66" s="105" t="s">
        <v>48</v>
      </c>
      <c r="D66" s="107">
        <v>0.53363447648310225</v>
      </c>
      <c r="E66" s="107">
        <v>1.892524334940036</v>
      </c>
      <c r="F66" s="107">
        <v>-0.70402946150642043</v>
      </c>
      <c r="G66" s="107">
        <v>-0.19173133221584793</v>
      </c>
      <c r="H66" s="107">
        <v>0.14787670929759944</v>
      </c>
      <c r="I66" s="107">
        <v>-0.36322797432323206</v>
      </c>
      <c r="J66" s="107">
        <v>0.38751847600795863</v>
      </c>
      <c r="K66" s="107">
        <v>-0.15628849294789449</v>
      </c>
      <c r="L66" s="107">
        <v>0.69540717790306528</v>
      </c>
      <c r="M66" s="107">
        <v>-0.36703834547007108</v>
      </c>
      <c r="N66" s="107">
        <v>0.51140488394506267</v>
      </c>
      <c r="O66" s="37"/>
    </row>
    <row r="67" spans="2:15" x14ac:dyDescent="0.25">
      <c r="B67" s="27"/>
      <c r="C67" s="106" t="s">
        <v>67</v>
      </c>
      <c r="D67" s="108">
        <v>0.37281811047314362</v>
      </c>
      <c r="E67" s="108">
        <v>1.0797465944615809</v>
      </c>
      <c r="F67" s="108">
        <v>-0.37651915080303699</v>
      </c>
      <c r="G67" s="108">
        <v>-0.2119334069330564</v>
      </c>
      <c r="H67" s="108">
        <v>0.11978352889850674</v>
      </c>
      <c r="I67" s="108">
        <v>2.3307542714393392E-2</v>
      </c>
      <c r="J67" s="108">
        <v>0.31636961997100599</v>
      </c>
      <c r="K67" s="108">
        <v>1.9538619872776053E-2</v>
      </c>
      <c r="L67" s="108">
        <v>8.6388211634278678E-2</v>
      </c>
      <c r="M67" s="108">
        <v>-0.15702129013548394</v>
      </c>
      <c r="N67" s="108">
        <v>0.10692399116133133</v>
      </c>
      <c r="O67" s="37"/>
    </row>
    <row r="68" spans="2:15" x14ac:dyDescent="0.25">
      <c r="B68" s="27"/>
      <c r="C68" s="215" t="s">
        <v>68</v>
      </c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37"/>
    </row>
    <row r="69" spans="2:15" x14ac:dyDescent="0.25">
      <c r="B69" s="2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32"/>
    </row>
    <row r="70" spans="2:15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2" spans="2:15" x14ac:dyDescent="0.25">
      <c r="B72" s="68" t="s">
        <v>19</v>
      </c>
      <c r="C72" s="96"/>
      <c r="D72" s="96"/>
      <c r="E72" s="96"/>
      <c r="F72" s="96"/>
      <c r="G72" s="97"/>
      <c r="H72" s="97"/>
      <c r="I72" s="97"/>
      <c r="J72" s="97"/>
      <c r="K72" s="97"/>
      <c r="L72" s="97"/>
      <c r="M72" s="97"/>
      <c r="N72" s="97"/>
      <c r="O72" s="30"/>
    </row>
    <row r="73" spans="2:15" ht="15" customHeight="1" x14ac:dyDescent="0.25">
      <c r="B73" s="118"/>
      <c r="C73" s="213" t="str">
        <f>+CONCATENATE("En el año ",G77," los impuestos de",D83," representaron  ",FIXED(H83*100,1),"% del total de tributos internos recaudados por la suma de S/ ",FIXED(G83/1000,1)," millones de soles. Mientras que los  Impuesto de ",D85," alcanzaron  una participación de ",FIXED(H85*100,1),"% sumando S/ ",FIXED(G85/1000,1)," millones de soles y el impuesto ",D92," representó el ",FIXED(H92*100,1),"%, sumando S/ ",FIXED(G92/1000,1)," millones de soles. Los impuestos aduaneros fueron S/", FIXED(G97/1000,1), " millones de soles.")</f>
        <v>En el año 2017 los impuestos de   Tercera Categoría representaron  17.0% del total de tributos internos recaudados por la suma de S/ 116.9 millones de soles. Mientras que los  Impuesto de    Quinta Categoría alcanzaron  una participación de 9.8% sumando S/ 67.5 millones de soles y el impuesto    Imp. General a las Ventas representó el 39.9%, sumando S/ 274.2 millones de soles. Los impuestos aduaneros fueron S/276.3 millones de soles.</v>
      </c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34"/>
    </row>
    <row r="74" spans="2:15" x14ac:dyDescent="0.25">
      <c r="B74" s="101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34"/>
    </row>
    <row r="75" spans="2:15" x14ac:dyDescent="0.25">
      <c r="B75" s="101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31"/>
    </row>
    <row r="76" spans="2:15" x14ac:dyDescent="0.25">
      <c r="B76" s="17"/>
      <c r="C76" s="6"/>
      <c r="D76" s="200" t="s">
        <v>46</v>
      </c>
      <c r="E76" s="200"/>
      <c r="F76" s="200"/>
      <c r="G76" s="200"/>
      <c r="H76" s="200"/>
      <c r="I76" s="200"/>
      <c r="J76" s="200"/>
      <c r="K76" s="200"/>
      <c r="L76" s="200"/>
      <c r="M76" s="200"/>
      <c r="N76" s="6"/>
      <c r="O76" s="31"/>
    </row>
    <row r="77" spans="2:15" ht="15" customHeight="1" x14ac:dyDescent="0.25">
      <c r="B77" s="17"/>
      <c r="C77" s="6"/>
      <c r="D77" s="206" t="s">
        <v>20</v>
      </c>
      <c r="E77" s="207"/>
      <c r="F77" s="208"/>
      <c r="G77" s="197">
        <v>2017</v>
      </c>
      <c r="H77" s="197"/>
      <c r="I77" s="197">
        <v>2016</v>
      </c>
      <c r="J77" s="197"/>
      <c r="K77" s="198" t="s">
        <v>83</v>
      </c>
      <c r="L77" s="198"/>
      <c r="M77" s="40" t="s">
        <v>54</v>
      </c>
      <c r="N77" s="6"/>
      <c r="O77" s="31"/>
    </row>
    <row r="78" spans="2:15" x14ac:dyDescent="0.25">
      <c r="B78" s="17"/>
      <c r="C78" s="6"/>
      <c r="D78" s="216"/>
      <c r="E78" s="217"/>
      <c r="F78" s="218"/>
      <c r="G78" s="86" t="s">
        <v>50</v>
      </c>
      <c r="H78" s="86" t="s">
        <v>6</v>
      </c>
      <c r="I78" s="86" t="s">
        <v>50</v>
      </c>
      <c r="J78" s="86" t="s">
        <v>6</v>
      </c>
      <c r="K78" s="86" t="s">
        <v>50</v>
      </c>
      <c r="L78" s="86" t="s">
        <v>7</v>
      </c>
      <c r="M78" s="86" t="s">
        <v>55</v>
      </c>
      <c r="N78" s="6"/>
      <c r="O78" s="31"/>
    </row>
    <row r="79" spans="2:15" x14ac:dyDescent="0.25">
      <c r="B79" s="17"/>
      <c r="C79" s="22"/>
      <c r="D79" s="212" t="s">
        <v>35</v>
      </c>
      <c r="E79" s="212"/>
      <c r="F79" s="212"/>
      <c r="G79" s="81">
        <f>+G96+G91+G80</f>
        <v>687911.39556999994</v>
      </c>
      <c r="H79" s="83"/>
      <c r="I79" s="81">
        <f>+I96+I91+I80</f>
        <v>669494.26350999996</v>
      </c>
      <c r="J79" s="83"/>
      <c r="K79" s="87">
        <f>+G79-I79</f>
        <v>18417.132059999974</v>
      </c>
      <c r="L79" s="88">
        <f t="shared" ref="L79:L101" si="4">+IF(I79=0,"  - ",G79/I79-1)</f>
        <v>2.7509021456648908E-2</v>
      </c>
      <c r="M79" s="88">
        <v>-5.0521001689118883E-4</v>
      </c>
      <c r="N79" s="6"/>
      <c r="O79" s="31"/>
    </row>
    <row r="80" spans="2:15" x14ac:dyDescent="0.25">
      <c r="B80" s="17"/>
      <c r="C80" s="22"/>
      <c r="D80" s="221" t="s">
        <v>11</v>
      </c>
      <c r="E80" s="221"/>
      <c r="F80" s="221"/>
      <c r="G80" s="78">
        <v>322361.77651999996</v>
      </c>
      <c r="H80" s="84">
        <f t="shared" ref="H80:H96" si="5">+G80/G$79</f>
        <v>0.46860944388469189</v>
      </c>
      <c r="I80" s="78">
        <v>303869.51653999998</v>
      </c>
      <c r="J80" s="84">
        <f t="shared" ref="J80:J96" si="6">+I80/I$79</f>
        <v>0.45387919374676045</v>
      </c>
      <c r="K80" s="89">
        <f>+G80-I80</f>
        <v>18492.259979999973</v>
      </c>
      <c r="L80" s="90">
        <f t="shared" si="4"/>
        <v>6.08559232612782E-2</v>
      </c>
      <c r="M80" s="90">
        <v>3.193251453812529E-2</v>
      </c>
      <c r="N80" s="6"/>
      <c r="O80" s="31"/>
    </row>
    <row r="81" spans="2:15" x14ac:dyDescent="0.25">
      <c r="B81" s="17"/>
      <c r="C81" s="23"/>
      <c r="D81" s="222" t="s">
        <v>21</v>
      </c>
      <c r="E81" s="222"/>
      <c r="F81" s="222"/>
      <c r="G81" s="79">
        <v>8212.6935000000012</v>
      </c>
      <c r="H81" s="62">
        <f t="shared" si="5"/>
        <v>1.1938592023461109E-2</v>
      </c>
      <c r="I81" s="79">
        <v>7693.3384300000007</v>
      </c>
      <c r="J81" s="62">
        <f t="shared" si="6"/>
        <v>1.1491268632632711E-2</v>
      </c>
      <c r="K81" s="52">
        <f t="shared" ref="K81:K96" si="7">+G81-I81</f>
        <v>519.35507000000052</v>
      </c>
      <c r="L81" s="91">
        <f t="shared" si="4"/>
        <v>6.7507113423580511E-2</v>
      </c>
      <c r="M81" s="91">
        <v>3.8402365192072629E-2</v>
      </c>
      <c r="N81" s="6"/>
      <c r="O81" s="31"/>
    </row>
    <row r="82" spans="2:15" x14ac:dyDescent="0.25">
      <c r="B82" s="17"/>
      <c r="C82" s="23"/>
      <c r="D82" s="222" t="s">
        <v>22</v>
      </c>
      <c r="E82" s="222"/>
      <c r="F82" s="222"/>
      <c r="G82" s="79">
        <v>12362.819309999999</v>
      </c>
      <c r="H82" s="62">
        <f t="shared" si="5"/>
        <v>1.7971528585823512E-2</v>
      </c>
      <c r="I82" s="79">
        <v>14573.63708</v>
      </c>
      <c r="J82" s="62">
        <f t="shared" si="6"/>
        <v>2.1768128383346963E-2</v>
      </c>
      <c r="K82" s="52">
        <f t="shared" si="7"/>
        <v>-2210.8177700000015</v>
      </c>
      <c r="L82" s="91">
        <f t="shared" si="4"/>
        <v>-0.15169979586180293</v>
      </c>
      <c r="M82" s="91">
        <v>-0.17482803880811704</v>
      </c>
      <c r="N82" s="6"/>
      <c r="O82" s="31"/>
    </row>
    <row r="83" spans="2:15" x14ac:dyDescent="0.25">
      <c r="B83" s="17"/>
      <c r="C83" s="23"/>
      <c r="D83" s="222" t="s">
        <v>23</v>
      </c>
      <c r="E83" s="222"/>
      <c r="F83" s="222"/>
      <c r="G83" s="79">
        <v>116914.216</v>
      </c>
      <c r="H83" s="62">
        <f t="shared" si="5"/>
        <v>0.16995534127345785</v>
      </c>
      <c r="I83" s="79">
        <v>138823.81219999999</v>
      </c>
      <c r="J83" s="62">
        <f t="shared" si="6"/>
        <v>0.20735623853172333</v>
      </c>
      <c r="K83" s="52">
        <f t="shared" si="7"/>
        <v>-21909.596199999985</v>
      </c>
      <c r="L83" s="91">
        <f t="shared" si="4"/>
        <v>-0.1578230409667426</v>
      </c>
      <c r="M83" s="91">
        <v>-0.1807843384146165</v>
      </c>
      <c r="N83" s="6"/>
      <c r="O83" s="31"/>
    </row>
    <row r="84" spans="2:15" x14ac:dyDescent="0.25">
      <c r="B84" s="17"/>
      <c r="C84" s="23"/>
      <c r="D84" s="222" t="s">
        <v>24</v>
      </c>
      <c r="E84" s="222"/>
      <c r="F84" s="222"/>
      <c r="G84" s="79">
        <v>9064.5476300000009</v>
      </c>
      <c r="H84" s="62">
        <f t="shared" si="5"/>
        <v>1.317691157374877E-2</v>
      </c>
      <c r="I84" s="79">
        <v>7974.3785300000009</v>
      </c>
      <c r="J84" s="62">
        <f t="shared" si="6"/>
        <v>1.191104833100768E-2</v>
      </c>
      <c r="K84" s="52">
        <f t="shared" si="7"/>
        <v>1090.1691000000001</v>
      </c>
      <c r="L84" s="91">
        <f t="shared" si="4"/>
        <v>0.13670897310664776</v>
      </c>
      <c r="M84" s="91">
        <v>0.10571749018466226</v>
      </c>
      <c r="N84" s="6"/>
      <c r="O84" s="31"/>
    </row>
    <row r="85" spans="2:15" x14ac:dyDescent="0.25">
      <c r="B85" s="17"/>
      <c r="C85" s="23"/>
      <c r="D85" s="222" t="s">
        <v>25</v>
      </c>
      <c r="E85" s="222"/>
      <c r="F85" s="222"/>
      <c r="G85" s="79">
        <v>67469.251759999985</v>
      </c>
      <c r="H85" s="62">
        <f t="shared" si="5"/>
        <v>9.8078403984128371E-2</v>
      </c>
      <c r="I85" s="79">
        <v>60737.893789999995</v>
      </c>
      <c r="J85" s="62">
        <f t="shared" si="6"/>
        <v>9.0722052600668443E-2</v>
      </c>
      <c r="K85" s="52">
        <f t="shared" si="7"/>
        <v>6731.35796999999</v>
      </c>
      <c r="L85" s="91">
        <f t="shared" si="4"/>
        <v>0.11082633179993895</v>
      </c>
      <c r="M85" s="91">
        <v>8.054051889113234E-2</v>
      </c>
      <c r="N85" s="6"/>
      <c r="O85" s="31"/>
    </row>
    <row r="86" spans="2:15" x14ac:dyDescent="0.25">
      <c r="B86" s="17"/>
      <c r="C86" s="23"/>
      <c r="D86" s="222" t="s">
        <v>26</v>
      </c>
      <c r="E86" s="222"/>
      <c r="F86" s="222"/>
      <c r="G86" s="79">
        <v>6457.6712700000007</v>
      </c>
      <c r="H86" s="62">
        <f t="shared" si="5"/>
        <v>9.3873590575559614E-3</v>
      </c>
      <c r="I86" s="79">
        <v>8348.1513000000014</v>
      </c>
      <c r="J86" s="62">
        <f t="shared" si="6"/>
        <v>1.2469339552265347E-2</v>
      </c>
      <c r="K86" s="52">
        <f t="shared" si="7"/>
        <v>-1890.4800300000006</v>
      </c>
      <c r="L86" s="91">
        <f t="shared" si="4"/>
        <v>-0.22645493140499262</v>
      </c>
      <c r="M86" s="91">
        <v>-0.24754503392897365</v>
      </c>
      <c r="N86" s="6"/>
      <c r="O86" s="31"/>
    </row>
    <row r="87" spans="2:15" x14ac:dyDescent="0.25">
      <c r="B87" s="17"/>
      <c r="C87" s="23"/>
      <c r="D87" s="222" t="s">
        <v>27</v>
      </c>
      <c r="E87" s="222"/>
      <c r="F87" s="222"/>
      <c r="G87" s="79">
        <v>50453.956719999987</v>
      </c>
      <c r="H87" s="62">
        <f t="shared" si="5"/>
        <v>7.3343685022391719E-2</v>
      </c>
      <c r="I87" s="79">
        <v>38713.595319999993</v>
      </c>
      <c r="J87" s="62">
        <f t="shared" si="6"/>
        <v>5.7825133731592822E-2</v>
      </c>
      <c r="K87" s="52">
        <f t="shared" si="7"/>
        <v>11740.361399999994</v>
      </c>
      <c r="L87" s="91">
        <f t="shared" si="4"/>
        <v>0.30326197561751012</v>
      </c>
      <c r="M87" s="91">
        <v>0.26772955508084761</v>
      </c>
      <c r="N87" s="6"/>
      <c r="O87" s="31"/>
    </row>
    <row r="88" spans="2:15" x14ac:dyDescent="0.25">
      <c r="B88" s="17"/>
      <c r="C88" s="23"/>
      <c r="D88" s="222" t="s">
        <v>28</v>
      </c>
      <c r="E88" s="222"/>
      <c r="F88" s="222"/>
      <c r="G88" s="79">
        <v>7043.8273300000001</v>
      </c>
      <c r="H88" s="62">
        <f t="shared" si="5"/>
        <v>1.023943981065108E-2</v>
      </c>
      <c r="I88" s="79">
        <v>6712.4479700000011</v>
      </c>
      <c r="J88" s="62">
        <f t="shared" si="6"/>
        <v>1.002614710215473E-2</v>
      </c>
      <c r="K88" s="52">
        <f t="shared" si="7"/>
        <v>331.379359999999</v>
      </c>
      <c r="L88" s="91">
        <f t="shared" si="4"/>
        <v>4.9367885081722074E-2</v>
      </c>
      <c r="M88" s="91">
        <v>2.0757688752833792E-2</v>
      </c>
      <c r="N88" s="6"/>
      <c r="O88" s="31"/>
    </row>
    <row r="89" spans="2:15" x14ac:dyDescent="0.25">
      <c r="B89" s="17"/>
      <c r="C89" s="23"/>
      <c r="D89" s="222" t="s">
        <v>57</v>
      </c>
      <c r="E89" s="222"/>
      <c r="F89" s="222"/>
      <c r="G89" s="79">
        <v>16318.514020000004</v>
      </c>
      <c r="H89" s="62">
        <f t="shared" si="5"/>
        <v>2.3721825405259592E-2</v>
      </c>
      <c r="I89" s="79">
        <v>0</v>
      </c>
      <c r="J89" s="62">
        <f t="shared" si="6"/>
        <v>0</v>
      </c>
      <c r="K89" s="52">
        <f t="shared" si="7"/>
        <v>16318.514020000004</v>
      </c>
      <c r="L89" s="91" t="str">
        <f t="shared" si="4"/>
        <v xml:space="preserve">  - </v>
      </c>
      <c r="M89" s="91">
        <v>0</v>
      </c>
      <c r="N89" s="6"/>
      <c r="O89" s="31"/>
    </row>
    <row r="90" spans="2:15" x14ac:dyDescent="0.25">
      <c r="B90" s="17"/>
      <c r="C90" s="23"/>
      <c r="D90" s="222" t="s">
        <v>29</v>
      </c>
      <c r="E90" s="222"/>
      <c r="F90" s="222"/>
      <c r="G90" s="79">
        <v>28064.278979999999</v>
      </c>
      <c r="H90" s="62">
        <f t="shared" si="5"/>
        <v>4.0796357148213946E-2</v>
      </c>
      <c r="I90" s="79">
        <v>20292.261919999997</v>
      </c>
      <c r="J90" s="62">
        <f t="shared" si="6"/>
        <v>3.030983688136844E-2</v>
      </c>
      <c r="K90" s="52">
        <f t="shared" si="7"/>
        <v>7772.0170600000019</v>
      </c>
      <c r="L90" s="91">
        <f t="shared" si="4"/>
        <v>0.38300397908524553</v>
      </c>
      <c r="M90" s="91">
        <v>0.34529745506466214</v>
      </c>
      <c r="N90" s="6"/>
      <c r="O90" s="31"/>
    </row>
    <row r="91" spans="2:15" x14ac:dyDescent="0.25">
      <c r="B91" s="17"/>
      <c r="C91" s="22"/>
      <c r="D91" s="221" t="s">
        <v>30</v>
      </c>
      <c r="E91" s="221"/>
      <c r="F91" s="221"/>
      <c r="G91" s="78">
        <v>282898.28735</v>
      </c>
      <c r="H91" s="84">
        <f t="shared" si="5"/>
        <v>0.41124233320134479</v>
      </c>
      <c r="I91" s="78">
        <v>276422.61004</v>
      </c>
      <c r="J91" s="84">
        <f t="shared" si="6"/>
        <v>0.41288271626224499</v>
      </c>
      <c r="K91" s="89">
        <f t="shared" si="7"/>
        <v>6475.6773099999991</v>
      </c>
      <c r="L91" s="90">
        <f t="shared" si="4"/>
        <v>2.3426728041757938E-2</v>
      </c>
      <c r="M91" s="90">
        <v>-4.4762028881571991E-3</v>
      </c>
      <c r="N91" s="6"/>
      <c r="O91" s="31"/>
    </row>
    <row r="92" spans="2:15" x14ac:dyDescent="0.25">
      <c r="B92" s="17"/>
      <c r="C92" s="23"/>
      <c r="D92" s="222" t="s">
        <v>31</v>
      </c>
      <c r="E92" s="222"/>
      <c r="F92" s="222"/>
      <c r="G92" s="79">
        <v>274168.24007</v>
      </c>
      <c r="H92" s="62">
        <f t="shared" si="5"/>
        <v>0.39855167661937851</v>
      </c>
      <c r="I92" s="79">
        <v>268501.02211999998</v>
      </c>
      <c r="J92" s="62">
        <f t="shared" si="6"/>
        <v>0.40105051940596576</v>
      </c>
      <c r="K92" s="52">
        <f t="shared" si="7"/>
        <v>5667.2179500000202</v>
      </c>
      <c r="L92" s="91">
        <f t="shared" si="4"/>
        <v>2.1106876634038318E-2</v>
      </c>
      <c r="M92" s="91">
        <v>-6.7328053579474023E-3</v>
      </c>
      <c r="N92" s="6"/>
      <c r="O92" s="31"/>
    </row>
    <row r="93" spans="2:15" x14ac:dyDescent="0.25">
      <c r="B93" s="17"/>
      <c r="C93" s="23"/>
      <c r="D93" s="222" t="s">
        <v>32</v>
      </c>
      <c r="E93" s="222"/>
      <c r="F93" s="222"/>
      <c r="G93" s="79">
        <v>8730.0472800000007</v>
      </c>
      <c r="H93" s="62">
        <f t="shared" si="5"/>
        <v>1.2690656581966239E-2</v>
      </c>
      <c r="I93" s="79">
        <v>7921.5879199999999</v>
      </c>
      <c r="J93" s="62">
        <f t="shared" si="6"/>
        <v>1.1832196856279229E-2</v>
      </c>
      <c r="K93" s="52">
        <f t="shared" si="7"/>
        <v>808.45936000000074</v>
      </c>
      <c r="L93" s="91">
        <f t="shared" si="4"/>
        <v>0.10205773995878342</v>
      </c>
      <c r="M93" s="91">
        <v>7.2010995862420879E-2</v>
      </c>
      <c r="N93" s="6"/>
      <c r="O93" s="31"/>
    </row>
    <row r="94" spans="2:15" x14ac:dyDescent="0.25">
      <c r="B94" s="17"/>
      <c r="C94" s="23"/>
      <c r="D94" s="222" t="s">
        <v>33</v>
      </c>
      <c r="E94" s="222"/>
      <c r="F94" s="222"/>
      <c r="G94" s="79">
        <v>0</v>
      </c>
      <c r="H94" s="62">
        <f t="shared" si="5"/>
        <v>0</v>
      </c>
      <c r="I94" s="79">
        <v>0</v>
      </c>
      <c r="J94" s="62">
        <f t="shared" si="6"/>
        <v>0</v>
      </c>
      <c r="K94" s="52">
        <f t="shared" si="7"/>
        <v>0</v>
      </c>
      <c r="L94" s="91" t="str">
        <f t="shared" si="4"/>
        <v xml:space="preserve">  - </v>
      </c>
      <c r="M94" s="91">
        <v>0</v>
      </c>
      <c r="N94" s="6"/>
      <c r="O94" s="31"/>
    </row>
    <row r="95" spans="2:15" x14ac:dyDescent="0.25">
      <c r="B95" s="17"/>
      <c r="C95" s="23"/>
      <c r="D95" s="222" t="s">
        <v>34</v>
      </c>
      <c r="E95" s="222"/>
      <c r="F95" s="222"/>
      <c r="G95" s="79">
        <v>0</v>
      </c>
      <c r="H95" s="62">
        <f t="shared" si="5"/>
        <v>0</v>
      </c>
      <c r="I95" s="79">
        <v>0</v>
      </c>
      <c r="J95" s="62">
        <f t="shared" si="6"/>
        <v>0</v>
      </c>
      <c r="K95" s="52">
        <f t="shared" si="7"/>
        <v>0</v>
      </c>
      <c r="L95" s="91" t="str">
        <f t="shared" si="4"/>
        <v xml:space="preserve">  - </v>
      </c>
      <c r="M95" s="91">
        <v>0</v>
      </c>
      <c r="N95" s="6"/>
      <c r="O95" s="31"/>
    </row>
    <row r="96" spans="2:15" x14ac:dyDescent="0.25">
      <c r="B96" s="17"/>
      <c r="C96" s="22"/>
      <c r="D96" s="221" t="s">
        <v>17</v>
      </c>
      <c r="E96" s="221"/>
      <c r="F96" s="221"/>
      <c r="G96" s="80">
        <v>82651.33170000001</v>
      </c>
      <c r="H96" s="84">
        <f t="shared" si="5"/>
        <v>0.1201482229139634</v>
      </c>
      <c r="I96" s="80">
        <v>89202.136929999979</v>
      </c>
      <c r="J96" s="84">
        <f t="shared" si="6"/>
        <v>0.13323808999099454</v>
      </c>
      <c r="K96" s="89">
        <f t="shared" si="7"/>
        <v>-6550.805229999969</v>
      </c>
      <c r="L96" s="90">
        <f t="shared" si="4"/>
        <v>-7.3437761195571105E-2</v>
      </c>
      <c r="M96" s="90">
        <v>-9.8699757431585655E-2</v>
      </c>
      <c r="N96" s="6"/>
      <c r="O96" s="31"/>
    </row>
    <row r="97" spans="2:15" x14ac:dyDescent="0.25">
      <c r="B97" s="17"/>
      <c r="C97" s="23"/>
      <c r="D97" s="212" t="s">
        <v>62</v>
      </c>
      <c r="E97" s="212"/>
      <c r="F97" s="212"/>
      <c r="G97" s="81">
        <v>276284.88487999997</v>
      </c>
      <c r="H97" s="83"/>
      <c r="I97" s="81">
        <v>177816.14708</v>
      </c>
      <c r="J97" s="83"/>
      <c r="K97" s="87">
        <f>+G97-I97</f>
        <v>98468.737799999974</v>
      </c>
      <c r="L97" s="88">
        <f t="shared" si="4"/>
        <v>0.55376713204621741</v>
      </c>
      <c r="M97" s="88">
        <v>0.51140488394506267</v>
      </c>
      <c r="N97" s="6"/>
      <c r="O97" s="31"/>
    </row>
    <row r="98" spans="2:15" x14ac:dyDescent="0.25">
      <c r="B98" s="17"/>
      <c r="C98" s="23"/>
      <c r="D98" s="222" t="s">
        <v>58</v>
      </c>
      <c r="E98" s="222"/>
      <c r="F98" s="222"/>
      <c r="G98" s="79">
        <v>8066.173240000001</v>
      </c>
      <c r="H98" s="62">
        <f>+IF(G98=0,0,G98/G$97)</f>
        <v>2.9195130394134364E-2</v>
      </c>
      <c r="I98" s="79">
        <v>10579.410069999998</v>
      </c>
      <c r="J98" s="62">
        <f>+IF(I98=0,0,I98/I$97)</f>
        <v>5.9496340707687764E-2</v>
      </c>
      <c r="K98" s="52">
        <f t="shared" ref="K98:K102" si="8">+G98-I98</f>
        <v>-2513.2368299999971</v>
      </c>
      <c r="L98" s="91">
        <f t="shared" si="4"/>
        <v>-0.23755926023954543</v>
      </c>
      <c r="M98" s="91">
        <v>-0.25834661190505859</v>
      </c>
      <c r="N98" s="6"/>
      <c r="O98" s="31"/>
    </row>
    <row r="99" spans="2:15" x14ac:dyDescent="0.25">
      <c r="B99" s="17"/>
      <c r="C99" s="23"/>
      <c r="D99" s="222" t="s">
        <v>59</v>
      </c>
      <c r="E99" s="222"/>
      <c r="F99" s="222"/>
      <c r="G99" s="79">
        <v>263185.25096000003</v>
      </c>
      <c r="H99" s="62">
        <f>+IF(G99=0,0,G99/G$97)</f>
        <v>0.95258649807900442</v>
      </c>
      <c r="I99" s="79">
        <v>166922.27212000001</v>
      </c>
      <c r="J99" s="62">
        <f>+IF(I99=0,0,I99/I$97)</f>
        <v>0.93873517597308642</v>
      </c>
      <c r="K99" s="52">
        <f t="shared" si="8"/>
        <v>96262.978840000025</v>
      </c>
      <c r="L99" s="91">
        <f t="shared" si="4"/>
        <v>0.57669343711543064</v>
      </c>
      <c r="M99" s="91">
        <v>0.53370612120111782</v>
      </c>
      <c r="N99" s="6"/>
      <c r="O99" s="31"/>
    </row>
    <row r="100" spans="2:15" x14ac:dyDescent="0.25">
      <c r="B100" s="17"/>
      <c r="C100" s="23"/>
      <c r="D100" s="222" t="s">
        <v>60</v>
      </c>
      <c r="E100" s="222"/>
      <c r="F100" s="222"/>
      <c r="G100" s="79">
        <v>4850.9488599999995</v>
      </c>
      <c r="H100" s="62">
        <f>+IF(G100=0,0,G100/G$97)</f>
        <v>1.755777867510535E-2</v>
      </c>
      <c r="I100" s="79">
        <v>0</v>
      </c>
      <c r="J100" s="62">
        <f>+IF(I100=0,0,I100/I$97)</f>
        <v>0</v>
      </c>
      <c r="K100" s="52">
        <f t="shared" si="8"/>
        <v>4850.9488599999995</v>
      </c>
      <c r="L100" s="91" t="str">
        <f t="shared" si="4"/>
        <v xml:space="preserve">  - </v>
      </c>
      <c r="M100" s="91">
        <v>0</v>
      </c>
      <c r="N100" s="6"/>
      <c r="O100" s="31"/>
    </row>
    <row r="101" spans="2:15" x14ac:dyDescent="0.25">
      <c r="B101" s="17"/>
      <c r="C101" s="23"/>
      <c r="D101" s="222" t="s">
        <v>61</v>
      </c>
      <c r="E101" s="222"/>
      <c r="F101" s="222"/>
      <c r="G101" s="79">
        <v>182.51182</v>
      </c>
      <c r="H101" s="62">
        <f>+IF(G101=0,0,G101/G$97)</f>
        <v>6.6059285175615442E-4</v>
      </c>
      <c r="I101" s="79">
        <v>314.46489000000003</v>
      </c>
      <c r="J101" s="62">
        <f>+IF(I101=0,0,I101/I$97)</f>
        <v>1.7684833192259046E-3</v>
      </c>
      <c r="K101" s="52">
        <f t="shared" si="8"/>
        <v>-131.95307000000003</v>
      </c>
      <c r="L101" s="91">
        <f t="shared" si="4"/>
        <v>-0.41961145487497831</v>
      </c>
      <c r="M101" s="91">
        <v>-0.4354352955500449</v>
      </c>
      <c r="N101" s="6"/>
      <c r="O101" s="31"/>
    </row>
    <row r="102" spans="2:15" x14ac:dyDescent="0.25">
      <c r="B102" s="17"/>
      <c r="C102" s="23"/>
      <c r="D102" s="223" t="s">
        <v>63</v>
      </c>
      <c r="E102" s="223"/>
      <c r="F102" s="223"/>
      <c r="G102" s="82">
        <f>+G97+G79</f>
        <v>964196.28044999996</v>
      </c>
      <c r="H102" s="85"/>
      <c r="I102" s="82">
        <f>+I97+I79</f>
        <v>847310.41058999998</v>
      </c>
      <c r="J102" s="85"/>
      <c r="K102" s="92">
        <f t="shared" si="8"/>
        <v>116885.86985999998</v>
      </c>
      <c r="L102" s="93">
        <f>+G102/I102-1</f>
        <v>0.13794929036527459</v>
      </c>
      <c r="M102" s="93">
        <v>0.10692399116133133</v>
      </c>
      <c r="N102" s="6"/>
      <c r="O102" s="31"/>
    </row>
    <row r="103" spans="2:15" x14ac:dyDescent="0.25">
      <c r="B103" s="17"/>
      <c r="C103" s="23"/>
      <c r="D103" s="180" t="s">
        <v>64</v>
      </c>
      <c r="E103" s="180"/>
      <c r="F103" s="180"/>
      <c r="G103" s="180"/>
      <c r="H103" s="180"/>
      <c r="I103" s="180"/>
      <c r="J103" s="180"/>
      <c r="K103" s="180"/>
      <c r="L103" s="180"/>
      <c r="M103" s="180"/>
      <c r="N103" s="6"/>
      <c r="O103" s="31"/>
    </row>
    <row r="104" spans="2:15" x14ac:dyDescent="0.25">
      <c r="B104" s="18"/>
      <c r="C104" s="19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9"/>
      <c r="O104" s="32"/>
    </row>
    <row r="107" spans="2:15" x14ac:dyDescent="0.25">
      <c r="B107" s="68" t="s">
        <v>82</v>
      </c>
      <c r="C107" s="96"/>
      <c r="D107" s="96"/>
      <c r="E107" s="96"/>
      <c r="F107" s="96"/>
      <c r="G107" s="97"/>
      <c r="H107" s="97"/>
      <c r="I107" s="97"/>
      <c r="J107" s="97"/>
      <c r="K107" s="97"/>
      <c r="L107" s="97"/>
      <c r="M107" s="97"/>
      <c r="N107" s="97"/>
      <c r="O107" s="30"/>
    </row>
    <row r="108" spans="2:15" ht="15" customHeight="1" x14ac:dyDescent="0.25">
      <c r="B108" s="118"/>
      <c r="C108" s="213" t="str">
        <f>+CONCATENATE("En el año ",F132," el número de contribuyentes activos ascendió a ",FIXED(H132,1)," creciendo  ",FIXED(I132*100,1),"% y una participación respecto al total a nivel nacional de  ",FIXED(J132*100,1),"%")</f>
        <v>En el año 2017 el número de contribuyentes activos ascendió a 218.7 creciendo  8.5% y una participación respecto al total a nivel nacional de  2.5%</v>
      </c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  <c r="O108" s="34"/>
    </row>
    <row r="109" spans="2:15" x14ac:dyDescent="0.25">
      <c r="B109" s="101"/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31"/>
    </row>
    <row r="110" spans="2:15" x14ac:dyDescent="0.25">
      <c r="B110" s="101"/>
      <c r="C110" s="100"/>
      <c r="D110" s="100"/>
      <c r="E110" s="100"/>
      <c r="F110" s="231" t="s">
        <v>77</v>
      </c>
      <c r="G110" s="231"/>
      <c r="H110" s="231"/>
      <c r="I110" s="231"/>
      <c r="J110" s="231"/>
      <c r="K110" s="100"/>
      <c r="L110" s="100"/>
      <c r="M110" s="100"/>
      <c r="N110" s="100"/>
      <c r="O110" s="31"/>
    </row>
    <row r="111" spans="2:15" x14ac:dyDescent="0.25">
      <c r="B111" s="101"/>
      <c r="C111" s="100"/>
      <c r="D111" s="100"/>
      <c r="E111" s="100"/>
      <c r="F111" s="181" t="s">
        <v>78</v>
      </c>
      <c r="G111" s="181"/>
      <c r="H111" s="181"/>
      <c r="I111" s="181"/>
      <c r="J111" s="181"/>
      <c r="K111" s="100"/>
      <c r="L111" s="100"/>
      <c r="M111" s="100"/>
      <c r="N111" s="100"/>
      <c r="O111" s="31"/>
    </row>
    <row r="112" spans="2:15" x14ac:dyDescent="0.25">
      <c r="B112" s="101"/>
      <c r="C112" s="100"/>
      <c r="D112" s="100"/>
      <c r="E112" s="100"/>
      <c r="F112" s="86" t="s">
        <v>75</v>
      </c>
      <c r="G112" s="86" t="s">
        <v>76</v>
      </c>
      <c r="H112" s="86" t="s">
        <v>1</v>
      </c>
      <c r="I112" s="86" t="s">
        <v>79</v>
      </c>
      <c r="J112" s="86" t="s">
        <v>80</v>
      </c>
      <c r="K112" s="100"/>
      <c r="L112" s="100"/>
      <c r="M112" s="100"/>
      <c r="N112" s="100"/>
      <c r="O112" s="31"/>
    </row>
    <row r="113" spans="2:15" x14ac:dyDescent="0.25">
      <c r="B113" s="101"/>
      <c r="C113" s="100"/>
      <c r="D113" s="100"/>
      <c r="E113" s="100"/>
      <c r="F113" s="138">
        <v>1998</v>
      </c>
      <c r="G113" s="79">
        <v>1907.1309999999996</v>
      </c>
      <c r="H113" s="79">
        <v>53.695</v>
      </c>
      <c r="I113" s="62"/>
      <c r="J113" s="62"/>
      <c r="K113" s="100"/>
      <c r="L113" s="100"/>
      <c r="M113" s="100"/>
      <c r="N113" s="100"/>
      <c r="O113" s="31"/>
    </row>
    <row r="114" spans="2:15" x14ac:dyDescent="0.25">
      <c r="B114" s="101"/>
      <c r="C114" s="100"/>
      <c r="D114" s="100"/>
      <c r="E114" s="100"/>
      <c r="F114" s="138">
        <v>1999</v>
      </c>
      <c r="G114" s="79">
        <v>1777.9380000000001</v>
      </c>
      <c r="H114" s="79">
        <v>43.076999999999998</v>
      </c>
      <c r="I114" s="62">
        <f>+H114/H113-1</f>
        <v>-0.19774653133438869</v>
      </c>
      <c r="J114" s="62">
        <f>+H114/G114</f>
        <v>2.4228628894820851E-2</v>
      </c>
      <c r="K114" s="100"/>
      <c r="L114" s="100"/>
      <c r="M114" s="100"/>
      <c r="N114" s="100"/>
      <c r="O114" s="31"/>
    </row>
    <row r="115" spans="2:15" x14ac:dyDescent="0.25">
      <c r="B115" s="101"/>
      <c r="C115" s="100"/>
      <c r="D115" s="100"/>
      <c r="E115" s="100"/>
      <c r="F115" s="138">
        <v>2000</v>
      </c>
      <c r="G115" s="79">
        <v>1971.741</v>
      </c>
      <c r="H115" s="79">
        <v>41.749000000000002</v>
      </c>
      <c r="I115" s="62">
        <f t="shared" ref="I115:I132" si="9">+H115/H114-1</f>
        <v>-3.0828516377649273E-2</v>
      </c>
      <c r="J115" s="62">
        <f t="shared" ref="J115:J132" si="10">+H115/G115</f>
        <v>2.1173673418567653E-2</v>
      </c>
      <c r="K115" s="100"/>
      <c r="L115" s="100"/>
      <c r="M115" s="100"/>
      <c r="N115" s="100"/>
      <c r="O115" s="31"/>
    </row>
    <row r="116" spans="2:15" x14ac:dyDescent="0.25">
      <c r="B116" s="101"/>
      <c r="C116" s="100"/>
      <c r="D116" s="100"/>
      <c r="E116" s="100"/>
      <c r="F116" s="138">
        <v>2001</v>
      </c>
      <c r="G116" s="79">
        <v>2181.5149999999999</v>
      </c>
      <c r="H116" s="79">
        <v>45.128999999999998</v>
      </c>
      <c r="I116" s="62">
        <f t="shared" si="9"/>
        <v>8.0960022994562619E-2</v>
      </c>
      <c r="J116" s="62">
        <f t="shared" si="10"/>
        <v>2.0686999630990389E-2</v>
      </c>
      <c r="K116" s="100"/>
      <c r="L116" s="100"/>
      <c r="M116" s="100"/>
      <c r="N116" s="100"/>
      <c r="O116" s="31"/>
    </row>
    <row r="117" spans="2:15" x14ac:dyDescent="0.25">
      <c r="B117" s="101"/>
      <c r="C117" s="100"/>
      <c r="D117" s="100"/>
      <c r="E117" s="100"/>
      <c r="F117" s="138">
        <v>2002</v>
      </c>
      <c r="G117" s="79">
        <v>2421.1780000000003</v>
      </c>
      <c r="H117" s="79">
        <v>50.17</v>
      </c>
      <c r="I117" s="62">
        <f t="shared" si="9"/>
        <v>0.11170200979414568</v>
      </c>
      <c r="J117" s="62">
        <f t="shared" si="10"/>
        <v>2.0721318300430613E-2</v>
      </c>
      <c r="K117" s="100"/>
      <c r="L117" s="100"/>
      <c r="M117" s="100"/>
      <c r="N117" s="100"/>
      <c r="O117" s="31"/>
    </row>
    <row r="118" spans="2:15" x14ac:dyDescent="0.25">
      <c r="B118" s="101"/>
      <c r="C118" s="100"/>
      <c r="D118" s="100"/>
      <c r="E118" s="100"/>
      <c r="F118" s="138">
        <v>2003</v>
      </c>
      <c r="G118" s="79">
        <v>2675.5149999999999</v>
      </c>
      <c r="H118" s="79">
        <v>55.789000000000001</v>
      </c>
      <c r="I118" s="62">
        <f t="shared" si="9"/>
        <v>0.11199920271078323</v>
      </c>
      <c r="J118" s="62">
        <f t="shared" si="10"/>
        <v>2.0851686497739687E-2</v>
      </c>
      <c r="K118" s="100"/>
      <c r="L118" s="100"/>
      <c r="M118" s="100"/>
      <c r="N118" s="100"/>
      <c r="O118" s="31"/>
    </row>
    <row r="119" spans="2:15" x14ac:dyDescent="0.25">
      <c r="B119" s="101"/>
      <c r="C119" s="100"/>
      <c r="D119" s="100"/>
      <c r="E119" s="100"/>
      <c r="F119" s="138">
        <v>2004</v>
      </c>
      <c r="G119" s="79">
        <v>2917.98</v>
      </c>
      <c r="H119" s="79">
        <v>62.015999999999998</v>
      </c>
      <c r="I119" s="62">
        <f t="shared" si="9"/>
        <v>0.11161698542723464</v>
      </c>
      <c r="J119" s="62">
        <f t="shared" si="10"/>
        <v>2.1253058622745871E-2</v>
      </c>
      <c r="K119" s="100"/>
      <c r="L119" s="100"/>
      <c r="M119" s="100"/>
      <c r="N119" s="100"/>
      <c r="O119" s="31"/>
    </row>
    <row r="120" spans="2:15" x14ac:dyDescent="0.25">
      <c r="B120" s="101"/>
      <c r="C120" s="100"/>
      <c r="D120" s="100"/>
      <c r="E120" s="100"/>
      <c r="F120" s="138">
        <v>2005</v>
      </c>
      <c r="G120" s="79">
        <v>3283.3780000000006</v>
      </c>
      <c r="H120" s="79">
        <v>71.808999999999997</v>
      </c>
      <c r="I120" s="62">
        <f t="shared" si="9"/>
        <v>0.1579108617131062</v>
      </c>
      <c r="J120" s="62">
        <f t="shared" si="10"/>
        <v>2.1870463894196765E-2</v>
      </c>
      <c r="K120" s="100"/>
      <c r="L120" s="100"/>
      <c r="M120" s="100"/>
      <c r="N120" s="100"/>
      <c r="O120" s="31"/>
    </row>
    <row r="121" spans="2:15" x14ac:dyDescent="0.25">
      <c r="B121" s="101"/>
      <c r="C121" s="100"/>
      <c r="D121" s="100"/>
      <c r="E121" s="100"/>
      <c r="F121" s="138">
        <v>2006</v>
      </c>
      <c r="G121" s="79">
        <v>3482.0789999999997</v>
      </c>
      <c r="H121" s="79">
        <v>73.918999999999997</v>
      </c>
      <c r="I121" s="62">
        <f t="shared" si="9"/>
        <v>2.9383503460568949E-2</v>
      </c>
      <c r="J121" s="62">
        <f t="shared" si="10"/>
        <v>2.1228409809197324E-2</v>
      </c>
      <c r="K121" s="100"/>
      <c r="L121" s="100"/>
      <c r="M121" s="100"/>
      <c r="N121" s="100"/>
      <c r="O121" s="31"/>
    </row>
    <row r="122" spans="2:15" x14ac:dyDescent="0.25">
      <c r="B122" s="101"/>
      <c r="C122" s="100"/>
      <c r="D122" s="100"/>
      <c r="E122" s="100"/>
      <c r="F122" s="138">
        <v>2007</v>
      </c>
      <c r="G122" s="79">
        <v>3898.12</v>
      </c>
      <c r="H122" s="79">
        <v>83.77</v>
      </c>
      <c r="I122" s="62">
        <f t="shared" si="9"/>
        <v>0.13326749550183314</v>
      </c>
      <c r="J122" s="62">
        <f t="shared" si="10"/>
        <v>2.1489846387489353E-2</v>
      </c>
      <c r="K122" s="100"/>
      <c r="L122" s="100"/>
      <c r="M122" s="100"/>
      <c r="N122" s="100"/>
      <c r="O122" s="31"/>
    </row>
    <row r="123" spans="2:15" x14ac:dyDescent="0.25">
      <c r="B123" s="101"/>
      <c r="C123" s="100"/>
      <c r="D123" s="100"/>
      <c r="E123" s="100"/>
      <c r="F123" s="138">
        <v>2008</v>
      </c>
      <c r="G123" s="79">
        <v>4309.1000000000004</v>
      </c>
      <c r="H123" s="79">
        <v>89.709000000000003</v>
      </c>
      <c r="I123" s="62">
        <f t="shared" si="9"/>
        <v>7.0896502327802313E-2</v>
      </c>
      <c r="J123" s="62">
        <f t="shared" si="10"/>
        <v>2.0818500382910582E-2</v>
      </c>
      <c r="K123" s="100"/>
      <c r="L123" s="100"/>
      <c r="M123" s="100"/>
      <c r="N123" s="100"/>
      <c r="O123" s="31"/>
    </row>
    <row r="124" spans="2:15" x14ac:dyDescent="0.25">
      <c r="B124" s="101"/>
      <c r="C124" s="100"/>
      <c r="D124" s="100"/>
      <c r="E124" s="100"/>
      <c r="F124" s="138">
        <v>2009</v>
      </c>
      <c r="G124" s="79">
        <v>4689.0369999999994</v>
      </c>
      <c r="H124" s="79">
        <v>100.792</v>
      </c>
      <c r="I124" s="62">
        <f t="shared" si="9"/>
        <v>0.12354390306435259</v>
      </c>
      <c r="J124" s="62">
        <f t="shared" si="10"/>
        <v>2.1495245185738567E-2</v>
      </c>
      <c r="K124" s="100"/>
      <c r="L124" s="100"/>
      <c r="M124" s="100"/>
      <c r="N124" s="100"/>
      <c r="O124" s="31"/>
    </row>
    <row r="125" spans="2:15" x14ac:dyDescent="0.25">
      <c r="B125" s="101"/>
      <c r="C125" s="100"/>
      <c r="D125" s="100"/>
      <c r="E125" s="100"/>
      <c r="F125" s="138">
        <v>2010</v>
      </c>
      <c r="G125" s="79">
        <v>5116.8109999999988</v>
      </c>
      <c r="H125" s="79">
        <v>112.88200000000001</v>
      </c>
      <c r="I125" s="62">
        <f t="shared" si="9"/>
        <v>0.11994999603143119</v>
      </c>
      <c r="J125" s="62">
        <f t="shared" si="10"/>
        <v>2.206100635727996E-2</v>
      </c>
      <c r="K125" s="100"/>
      <c r="L125" s="100"/>
      <c r="M125" s="100"/>
      <c r="N125" s="100"/>
      <c r="O125" s="31"/>
    </row>
    <row r="126" spans="2:15" x14ac:dyDescent="0.25">
      <c r="B126" s="101"/>
      <c r="C126" s="100"/>
      <c r="D126" s="100"/>
      <c r="E126" s="100"/>
      <c r="F126" s="138">
        <v>2011</v>
      </c>
      <c r="G126" s="79">
        <v>5623.4490000000005</v>
      </c>
      <c r="H126" s="79">
        <v>126.94499999999999</v>
      </c>
      <c r="I126" s="62">
        <f t="shared" si="9"/>
        <v>0.12458142130720562</v>
      </c>
      <c r="J126" s="62">
        <f t="shared" si="10"/>
        <v>2.2574224466159466E-2</v>
      </c>
      <c r="K126" s="100"/>
      <c r="L126" s="100"/>
      <c r="M126" s="100"/>
      <c r="N126" s="100"/>
      <c r="O126" s="31"/>
    </row>
    <row r="127" spans="2:15" x14ac:dyDescent="0.25">
      <c r="B127" s="101"/>
      <c r="C127" s="100"/>
      <c r="D127" s="100"/>
      <c r="E127" s="100"/>
      <c r="F127" s="138">
        <v>2012</v>
      </c>
      <c r="G127" s="79">
        <v>6167.0460000000003</v>
      </c>
      <c r="H127" s="79">
        <v>143.93799999999999</v>
      </c>
      <c r="I127" s="62">
        <f t="shared" si="9"/>
        <v>0.13386112095789504</v>
      </c>
      <c r="J127" s="62">
        <f t="shared" si="10"/>
        <v>2.3339861580406563E-2</v>
      </c>
      <c r="K127" s="100"/>
      <c r="L127" s="100"/>
      <c r="M127" s="100"/>
      <c r="N127" s="100"/>
      <c r="O127" s="31"/>
    </row>
    <row r="128" spans="2:15" x14ac:dyDescent="0.25">
      <c r="B128" s="101"/>
      <c r="C128" s="100"/>
      <c r="D128" s="100"/>
      <c r="E128" s="100"/>
      <c r="F128" s="138">
        <v>2013</v>
      </c>
      <c r="G128" s="79">
        <v>6651.9989999999989</v>
      </c>
      <c r="H128" s="79">
        <v>157.024</v>
      </c>
      <c r="I128" s="62">
        <f t="shared" si="9"/>
        <v>9.091414358960126E-2</v>
      </c>
      <c r="J128" s="62">
        <f t="shared" si="10"/>
        <v>2.3605535719413071E-2</v>
      </c>
      <c r="K128" s="100"/>
      <c r="L128" s="100"/>
      <c r="M128" s="100"/>
      <c r="N128" s="100"/>
      <c r="O128" s="31"/>
    </row>
    <row r="129" spans="2:15" x14ac:dyDescent="0.25">
      <c r="B129" s="101"/>
      <c r="C129" s="100"/>
      <c r="D129" s="100"/>
      <c r="E129" s="100"/>
      <c r="F129" s="138">
        <v>2014</v>
      </c>
      <c r="G129" s="79">
        <v>7112.3010000000004</v>
      </c>
      <c r="H129" s="79">
        <v>170.524</v>
      </c>
      <c r="I129" s="62">
        <f t="shared" si="9"/>
        <v>8.5974118606072958E-2</v>
      </c>
      <c r="J129" s="62">
        <f t="shared" si="10"/>
        <v>2.3975925653315289E-2</v>
      </c>
      <c r="K129" s="100"/>
      <c r="L129" s="100"/>
      <c r="M129" s="100"/>
      <c r="N129" s="100"/>
      <c r="O129" s="31"/>
    </row>
    <row r="130" spans="2:15" x14ac:dyDescent="0.25">
      <c r="B130" s="101"/>
      <c r="C130" s="100"/>
      <c r="D130" s="100"/>
      <c r="E130" s="100"/>
      <c r="F130" s="138">
        <v>2015</v>
      </c>
      <c r="G130" s="79">
        <v>7670.4990000000007</v>
      </c>
      <c r="H130" s="79">
        <v>185.98099999999999</v>
      </c>
      <c r="I130" s="62">
        <f t="shared" si="9"/>
        <v>9.0644132204264372E-2</v>
      </c>
      <c r="J130" s="62">
        <f t="shared" si="10"/>
        <v>2.4246271331239334E-2</v>
      </c>
      <c r="K130" s="100"/>
      <c r="L130" s="100"/>
      <c r="M130" s="100"/>
      <c r="N130" s="100"/>
      <c r="O130" s="31"/>
    </row>
    <row r="131" spans="2:15" x14ac:dyDescent="0.25">
      <c r="B131" s="101"/>
      <c r="C131" s="100"/>
      <c r="D131" s="100"/>
      <c r="E131" s="100"/>
      <c r="F131" s="138">
        <v>2016</v>
      </c>
      <c r="G131" s="79">
        <v>8231.9619999999995</v>
      </c>
      <c r="H131" s="79">
        <v>201.51</v>
      </c>
      <c r="I131" s="62">
        <f t="shared" si="9"/>
        <v>8.3497776654604561E-2</v>
      </c>
      <c r="J131" s="62">
        <f t="shared" si="10"/>
        <v>2.4478975971949337E-2</v>
      </c>
      <c r="K131" s="100"/>
      <c r="L131" s="100"/>
      <c r="M131" s="100"/>
      <c r="N131" s="100"/>
      <c r="O131" s="31"/>
    </row>
    <row r="132" spans="2:15" x14ac:dyDescent="0.25">
      <c r="B132" s="101"/>
      <c r="C132" s="100"/>
      <c r="D132" s="100"/>
      <c r="E132" s="100"/>
      <c r="F132" s="138">
        <v>2017</v>
      </c>
      <c r="G132" s="79">
        <v>8841.7419999999984</v>
      </c>
      <c r="H132" s="79">
        <v>218.673</v>
      </c>
      <c r="I132" s="62">
        <f t="shared" si="9"/>
        <v>8.5171951764180465E-2</v>
      </c>
      <c r="J132" s="62">
        <f t="shared" si="10"/>
        <v>2.4731891068524737E-2</v>
      </c>
      <c r="K132" s="139">
        <f>+H132/Centro!F153</f>
        <v>0.18055958087169768</v>
      </c>
      <c r="L132" s="100"/>
      <c r="M132" s="100"/>
      <c r="N132" s="100"/>
      <c r="O132" s="31"/>
    </row>
    <row r="133" spans="2:15" x14ac:dyDescent="0.25">
      <c r="B133" s="101"/>
      <c r="C133" s="100"/>
      <c r="D133" s="100"/>
      <c r="E133" s="100"/>
      <c r="F133" s="177" t="s">
        <v>81</v>
      </c>
      <c r="G133" s="177"/>
      <c r="H133" s="177"/>
      <c r="I133" s="177"/>
      <c r="J133" s="177"/>
      <c r="K133" s="100"/>
      <c r="L133" s="100"/>
      <c r="M133" s="100"/>
      <c r="N133" s="100"/>
      <c r="O133" s="31"/>
    </row>
    <row r="134" spans="2:15" x14ac:dyDescent="0.25">
      <c r="B134" s="101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31"/>
    </row>
    <row r="135" spans="2:15" x14ac:dyDescent="0.25">
      <c r="B135" s="18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32"/>
    </row>
  </sheetData>
  <mergeCells count="62">
    <mergeCell ref="D103:M103"/>
    <mergeCell ref="C108:N109"/>
    <mergeCell ref="F110:J110"/>
    <mergeCell ref="F111:J111"/>
    <mergeCell ref="F133:J133"/>
    <mergeCell ref="D102:F102"/>
    <mergeCell ref="D91:F91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D90:F90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C58:N58"/>
    <mergeCell ref="C68:N68"/>
    <mergeCell ref="C73:N75"/>
    <mergeCell ref="D76:M76"/>
    <mergeCell ref="D77:F78"/>
    <mergeCell ref="G77:H77"/>
    <mergeCell ref="I77:J77"/>
    <mergeCell ref="K77:L77"/>
    <mergeCell ref="C57:N57"/>
    <mergeCell ref="D19:F19"/>
    <mergeCell ref="D20:F20"/>
    <mergeCell ref="D21:F21"/>
    <mergeCell ref="D22:F22"/>
    <mergeCell ref="D24:M24"/>
    <mergeCell ref="C30:N30"/>
    <mergeCell ref="C31:N31"/>
    <mergeCell ref="C41:N41"/>
    <mergeCell ref="C44:N44"/>
    <mergeCell ref="C45:N45"/>
    <mergeCell ref="C55:N55"/>
    <mergeCell ref="D18:F18"/>
    <mergeCell ref="B1:O2"/>
    <mergeCell ref="C7:N9"/>
    <mergeCell ref="D10:M10"/>
    <mergeCell ref="D11:F12"/>
    <mergeCell ref="G11:H11"/>
    <mergeCell ref="I11:J11"/>
    <mergeCell ref="K11:L11"/>
    <mergeCell ref="D13:F13"/>
    <mergeCell ref="D14:F14"/>
    <mergeCell ref="D15:F15"/>
    <mergeCell ref="D16:F16"/>
    <mergeCell ref="D17:F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Carátula</vt:lpstr>
      <vt:lpstr>Índice</vt:lpstr>
      <vt:lpstr>Centro</vt:lpstr>
      <vt:lpstr>Áncash</vt:lpstr>
      <vt:lpstr>Apurímac</vt:lpstr>
      <vt:lpstr>Ayacucho</vt:lpstr>
      <vt:lpstr>Huancavelica</vt:lpstr>
      <vt:lpstr>Huánuco</vt:lpstr>
      <vt:lpstr>Ica</vt:lpstr>
      <vt:lpstr>Junín</vt:lpstr>
      <vt:lpstr>Pasco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2018-02-26T14:35:21Z</dcterms:modified>
</cp:coreProperties>
</file>